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20" tabRatio="837" firstSheet="1" activeTab="1"/>
  </bookViews>
  <sheets>
    <sheet name="du toan cam coc" sheetId="1" state="hidden" r:id="rId1"/>
    <sheet name="THDG SX MOC" sheetId="2" r:id="rId2"/>
    <sheet name="DGXDCT" sheetId="3" r:id="rId3"/>
    <sheet name="Bang KL" sheetId="4" r:id="rId4"/>
    <sheet name="May" sheetId="5" r:id="rId5"/>
    <sheet name="Bang gia VC" sheetId="6" r:id="rId6"/>
    <sheet name="Gia goc VL" sheetId="7" r:id="rId7"/>
    <sheet name="Gia VL-CT" sheetId="8" r:id="rId8"/>
  </sheets>
  <definedNames>
    <definedName name="a">'THDG SX MOC'!$B$2:$B$8</definedName>
    <definedName name="a_1" localSheetId="0">'du toan cam coc'!$B$1:$B$9</definedName>
    <definedName name="a_1">#REF!</definedName>
    <definedName name="a_4">#REF!</definedName>
    <definedName name="An_Hien1">NA()</definedName>
    <definedName name="An_Hien1_4">#N/A</definedName>
    <definedName name="An_Hien2">NA()</definedName>
    <definedName name="An_Hien2_4">#N/A</definedName>
    <definedName name="Bangtra">NA()</definedName>
    <definedName name="Bangtra_4">#N/A</definedName>
    <definedName name="BCKS">NA()</definedName>
    <definedName name="BCKS_4">#N/A</definedName>
    <definedName name="BH">NA()</definedName>
    <definedName name="BH_4">#N/A</definedName>
    <definedName name="CCPTT">NA()</definedName>
    <definedName name="CCPTT_4">NA()</definedName>
    <definedName name="CLy">NA()</definedName>
    <definedName name="CLy_4">NA()</definedName>
    <definedName name="Conghop1">IF('DGXDCT'!A65536='DGXDCT'!AE1,'DGXDCT'!AE65536,IF('DGXDCT'!A65536='DGXDCT'!AF1,'DGXDCT'!AF65536,IF('DGXDCT'!A65536='DGXDCT'!AG1,'DGXDCT'!AG65536,IF('DGXDCT'!A65536='DGXDCT'!AH1,'DGXDCT'!AH65536,IF('DGXDCT'!A65536='DGXDCT'!AI1,'DGXDCT'!AI65536,IF('DGXDCT'!A65536='DGXDCT'!AJ1,'DGXDCT'!AJ65536,IF('DGXDCT'!A65536='DGXDCT'!AK1,'DGXDCT'!AK65536,IF('DGXDCT'!A65536='DGXDCT'!AL1,'DGXDCT'!AL65536,0))))))))</definedName>
    <definedName name="Conghop1_4">#N/A</definedName>
    <definedName name="Conghop2">IF('DGXDCT'!A65536='DGXDCT'!AM1,'DGXDCT'!AM65536,IF('DGXDCT'!A65536='DGXDCT'!AN1,'DGXDCT'!AN65536,IF('DGXDCT'!A65536='DGXDCT'!AO1,'DGXDCT'!AO65536,IF('DGXDCT'!A65536='DGXDCT'!AP1,'DGXDCT'!AP65536,IF('DGXDCT'!A65536='DGXDCT'!AQ1,'DGXDCT'!AQ65536,IF('DGXDCT'!A65536='DGXDCT'!AR1,'DGXDCT'!AR65536,0))))))</definedName>
    <definedName name="Conghop2_4">#N/A</definedName>
    <definedName name="Conghop3">IF('DGXDCT'!A65536='DGXDCT'!AS1,'DGXDCT'!AS65536,IF('DGXDCT'!A65536='DGXDCT'!AT1,'DGXDCT'!AT65536,IF('DGXDCT'!A65536='DGXDCT'!AU1,'DGXDCT'!AU65536,IF('DGXDCT'!A65536='DGXDCT'!AV1,'DGXDCT'!AV65536,IF('DGXDCT'!A65536='DGXDCT'!AW1,'DGXDCT'!AW65536,IF('DGXDCT'!A65536='DGXDCT'!AX1,'DGXDCT'!AX65536,IF('DGXDCT'!A65536='DGXDCT'!AY1,'DGXDCT'!AY65536,IF('DGXDCT'!A65536='DGXDCT'!AZ1,'DGXDCT'!AZ65536,0))))))))</definedName>
    <definedName name="Conghop3_4">#N/A</definedName>
    <definedName name="COTT">NA()</definedName>
    <definedName name="COTT_4">#N/A</definedName>
    <definedName name="CPC">NA()</definedName>
    <definedName name="CPC_4">#N/A</definedName>
    <definedName name="CPLT">NA()</definedName>
    <definedName name="CPLT_4">#N/A</definedName>
    <definedName name="CPNC">NA()</definedName>
    <definedName name="CPNC_4">NA()</definedName>
    <definedName name="CPNCDKM">NA()</definedName>
    <definedName name="CPNCDKM_4">#N/A</definedName>
    <definedName name="CPNCDKM_4_1">#N/A</definedName>
    <definedName name="CPNCDKM_4_4">#N/A</definedName>
    <definedName name="CPTT">NA()</definedName>
    <definedName name="CPTT_4">#N/A</definedName>
    <definedName name="CPTTK">NA()</definedName>
    <definedName name="CPTTK_4">#N/A</definedName>
    <definedName name="CTC" localSheetId="0">IF([0]!TrungChuyen=1,56000,IF([0]!TrungChuyen=2,130000,0))</definedName>
    <definedName name="CTC">IF(TrungChuyen=1,56000,IF(TrungChuyen=2,130000,0))</definedName>
    <definedName name="CTC_4" localSheetId="0">IF([0]!TrungChuyen_4=1,56000,IF([0]!TrungChuyen_4=2,130000,0))</definedName>
    <definedName name="CTC_4">IF(TrungChuyen_4=1,56000,IF(TrungChuyen_4=2,130000,0))</definedName>
    <definedName name="CULY">NA()</definedName>
    <definedName name="CULY_4">#N/A</definedName>
    <definedName name="CuLyVC">NA()</definedName>
    <definedName name="CuLyVC_4">#N/A</definedName>
    <definedName name="Cuoc">NA()</definedName>
    <definedName name="Cuoc_4">#N/A</definedName>
    <definedName name="CVC1">NA()</definedName>
    <definedName name="CVC1_4">NA()</definedName>
    <definedName name="CVC2">NA()</definedName>
    <definedName name="CVC2_4">NA()</definedName>
    <definedName name="DG">NA()</definedName>
    <definedName name="DG_4">NA()</definedName>
    <definedName name="DGCK">NA()</definedName>
    <definedName name="DGCK_4">NA()</definedName>
    <definedName name="DGCT">NA()</definedName>
    <definedName name="DGCT_4">NA()</definedName>
    <definedName name="DGTH1">NA()</definedName>
    <definedName name="DGTH1_4">NA()</definedName>
    <definedName name="DGTH2">NA()</definedName>
    <definedName name="DGTH2_4">NA()</definedName>
    <definedName name="DonGia">NA()</definedName>
    <definedName name="DonGia_4">NA()</definedName>
    <definedName name="DT" localSheetId="0">IF('DGXDCT'!IP1&lt;&gt;"",INDEX('DGXDCT'!IV1:IV58,MATCH('DGXDCT'!#REF!,'DGXDCT'!IS1:IS55,0),1),"")</definedName>
    <definedName name="DT">IF('DGXDCT'!IP1&lt;&gt;"",INDEX('DGXDCT'!IV1:IV58,MATCH('DGXDCT'!#REF!,'DGXDCT'!IS1:IS55,0),1),"")</definedName>
    <definedName name="DT_1" localSheetId="0">IF('DGXDCT'!IP1&lt;&gt;"",INDEX('DGXDCT'!IV1:IV58,MATCH('DGXDCT'!#REF!,'DGXDCT'!IS1:IS55,0),1),"")</definedName>
    <definedName name="DT_1">IF('DGXDCT'!IP1&lt;&gt;"",INDEX('DGXDCT'!IV1:IV58,MATCH('DGXDCT'!#REF!,'DGXDCT'!IS1:IS55,0),1),"")</definedName>
    <definedName name="DT_4" localSheetId="0">IF('DGXDCT'!IP1&lt;&gt;"",INDEX('DGXDCT'!IV1:IV58,MATCH('DGXDCT'!#REF!,'DGXDCT'!IS1:IS55,0),1),"")</definedName>
    <definedName name="DT_4">IF('DGXDCT'!IP1&lt;&gt;"",INDEX('DGXDCT'!IV1:IV58,MATCH('DGXDCT'!#REF!,'DGXDCT'!IS1:IS55,0),1),"")</definedName>
    <definedName name="DT_41">NA()</definedName>
    <definedName name="DTA">NA()</definedName>
    <definedName name="DTA_4">#N/A</definedName>
    <definedName name="DTB">NA()</definedName>
    <definedName name="DTB_4">#N/A</definedName>
    <definedName name="Gia">NA()</definedName>
    <definedName name="Gia_4">NA()</definedName>
    <definedName name="GiaCaMay">NA()</definedName>
    <definedName name="GiaCaMay_4">IF('May'!IH1&lt;&gt;"",SUMIF('May'!P1:P1012,'May'!IH1,'May'!Q1:Q1012),"")</definedName>
    <definedName name="GIATB">NA()</definedName>
    <definedName name="GIATB_4">#N/A</definedName>
    <definedName name="GLT">NA()</definedName>
    <definedName name="GLT_4">#N/A</definedName>
    <definedName name="GTGT">NA()</definedName>
    <definedName name="GTGT_4">#N/A</definedName>
    <definedName name="IN">NA()</definedName>
    <definedName name="IN_4">#N/A</definedName>
    <definedName name="may" localSheetId="0">IF('DGXDCT'!IO1&lt;&gt;"",SUMIF('DGXDCT'!#REF!,'DGXDCT'!IN2,'DGXDCT'!#REF!),IF('DGXDCT'!IR1="Ca",'DGXDCT'!IS1*'DGXDCT'!IT1,IF('DGXDCT'!IM1="m#",'DGXDCT'!IS1*'DGXDCT'!IT1/100,"")))</definedName>
    <definedName name="may">IF('DGXDCT'!IO1&lt;&gt;"",SUMIF('DGXDCT'!#REF!,'DGXDCT'!IN2,'DGXDCT'!#REF!),IF('DGXDCT'!IR1="Ca",'DGXDCT'!IS1*'DGXDCT'!IT1,IF('DGXDCT'!IM1="m#",'DGXDCT'!IS1*'DGXDCT'!IT1/100,"")))</definedName>
    <definedName name="may_1" localSheetId="0">IF('DGXDCT'!IO1&lt;&gt;"",SUMIF('DGXDCT'!#REF!,'DGXDCT'!IN2,'DGXDCT'!#REF!),IF('DGXDCT'!IR1="Ca",'DGXDCT'!IS1*'DGXDCT'!IT1,IF('DGXDCT'!IM1="m#",'DGXDCT'!IS1*'DGXDCT'!IT1/100,"")))</definedName>
    <definedName name="may_1">IF('DGXDCT'!IO1&lt;&gt;"",SUMIF('DGXDCT'!#REF!,'DGXDCT'!IN2,'DGXDCT'!#REF!),IF('DGXDCT'!IR1="Ca",'DGXDCT'!IS1*'DGXDCT'!IT1,IF('DGXDCT'!IM1="m#",'DGXDCT'!IS1*'DGXDCT'!IT1/100,"")))</definedName>
    <definedName name="may_4" localSheetId="0">IF('DGXDCT'!IO1&lt;&gt;"",SUMIF('DGXDCT'!#REF!,'DGXDCT'!IN2,'DGXDCT'!#REF!),IF('DGXDCT'!IR1="Ca",'DGXDCT'!IS1*'DGXDCT'!IT1,IF('DGXDCT'!IM1="m#",'DGXDCT'!IS1*'DGXDCT'!IT1/100,"")))</definedName>
    <definedName name="may_4">IF('DGXDCT'!IO1&lt;&gt;"",SUMIF('DGXDCT'!#REF!,'DGXDCT'!IN2,'DGXDCT'!#REF!),IF('DGXDCT'!IR1="Ca",'DGXDCT'!IS1*'DGXDCT'!IT1,IF('DGXDCT'!IM1="m#",'DGXDCT'!IS1*'DGXDCT'!IT1/100,"")))</definedName>
    <definedName name="may_41">NA()</definedName>
    <definedName name="MAY1">NA()</definedName>
    <definedName name="MAY1_4">#N/A</definedName>
    <definedName name="MAY2">NA()</definedName>
    <definedName name="MAY2_4">NA()</definedName>
    <definedName name="MH" localSheetId="0">IF('DGXDCT'!B1="","",COUNTA('DGXDCT'!#REF!))</definedName>
    <definedName name="MH">IF('DGXDCT'!B1="","",COUNTA('DGXDCT'!#REF!))</definedName>
    <definedName name="MH_1" localSheetId="0">IF('DGXDCT'!B1="","",COUNTA('DGXDCT'!#REF!))</definedName>
    <definedName name="MH_1">IF('DGXDCT'!B1="","",COUNTA('DGXDCT'!#REF!))</definedName>
    <definedName name="MH_4" localSheetId="0">IF('DGXDCT'!B1="","",COUNTA('DGXDCT'!#REF!))</definedName>
    <definedName name="MH_4">IF('DGXDCT'!B1="","",COUNTA('DGXDCT'!#REF!))</definedName>
    <definedName name="MH_41">NA()</definedName>
    <definedName name="nhancong" localSheetId="0">IF('DGXDCT'!IP1&lt;&gt;"",SUMIF('DGXDCT'!#REF!,'DGXDCT'!IO2,'DGXDCT'!#REF!),IF('DGXDCT'!IS1="Công",'DGXDCT'!IT1*'DGXDCT'!IU1,""))</definedName>
    <definedName name="nhancong">IF('DGXDCT'!IP1&lt;&gt;"",SUMIF('DGXDCT'!#REF!,'DGXDCT'!IO2,'DGXDCT'!#REF!),IF('DGXDCT'!IS1="Công",'DGXDCT'!IT1*'DGXDCT'!IU1,""))</definedName>
    <definedName name="nhancong_1" localSheetId="0">IF('DGXDCT'!IP1&lt;&gt;"",SUMIF('DGXDCT'!#REF!,'DGXDCT'!IO2,'DGXDCT'!#REF!),IF('DGXDCT'!IS1="Công",'DGXDCT'!IT1*'DGXDCT'!IU1,""))</definedName>
    <definedName name="nhancong_1">IF('DGXDCT'!IP1&lt;&gt;"",SUMIF('DGXDCT'!#REF!,'DGXDCT'!IO2,'DGXDCT'!#REF!),IF('DGXDCT'!IS1="Công",'DGXDCT'!IT1*'DGXDCT'!IU1,""))</definedName>
    <definedName name="nhancong_4" localSheetId="0">IF('DGXDCT'!IP1&lt;&gt;"",SUMIF('DGXDCT'!#REF!,'DGXDCT'!IO2,'DGXDCT'!#REF!),IF('DGXDCT'!IS1="Công",'DGXDCT'!IT1*'DGXDCT'!IU1,""))</definedName>
    <definedName name="nhancong_4">IF('DGXDCT'!IP1&lt;&gt;"",SUMIF('DGXDCT'!#REF!,'DGXDCT'!IO2,'DGXDCT'!#REF!),IF('DGXDCT'!IS1="Công",'DGXDCT'!IT1*'DGXDCT'!IU1,""))</definedName>
    <definedName name="nhancong_41">NA()</definedName>
    <definedName name="PCDB">NA()</definedName>
    <definedName name="PCDB_4">#N/A</definedName>
    <definedName name="PCDH">NA()</definedName>
    <definedName name="PCDH_4">#N/A</definedName>
    <definedName name="PCKODSX">NA()</definedName>
    <definedName name="PCKODSX_4">#N/A</definedName>
    <definedName name="PCKTT">NA()</definedName>
    <definedName name="PCKTT_4">#N/A</definedName>
    <definedName name="PCKV">NA()</definedName>
    <definedName name="PCKV_4">NA()</definedName>
    <definedName name="PCLD">NA()</definedName>
    <definedName name="PCLD_4">#N/A</definedName>
    <definedName name="PCLP">NA()</definedName>
    <definedName name="PCLP_4">#N/A</definedName>
    <definedName name="PCTH">NA()</definedName>
    <definedName name="PCTH_4">#N/A</definedName>
    <definedName name="PCTN">NA()</definedName>
    <definedName name="PCTN_4">#N/A</definedName>
    <definedName name="PhiBaoHiem2">NA()</definedName>
    <definedName name="PhiBaoHiem2_4">NA()</definedName>
    <definedName name="PhiVC">NA()</definedName>
    <definedName name="PhiVC_4">NA()</definedName>
    <definedName name="_xlnm.Print_Titles" localSheetId="5">'Bang gia VC'!$5:$7</definedName>
    <definedName name="_xlnm.Print_Titles" localSheetId="2">'DGXDCT'!$4:$5</definedName>
    <definedName name="_xlnm.Print_Titles" localSheetId="7">'Gia VL-CT'!$25:$26</definedName>
    <definedName name="_xlnm.Print_Titles" localSheetId="4">'May'!$5:$8</definedName>
    <definedName name="T">NA()</definedName>
    <definedName name="T_4">#N/A</definedName>
    <definedName name="ThanhTien">IF(AND('DGXDCT'!IT1&lt;&gt;"Công",'DGXDCT'!IT1&lt;&gt;"Ca",'DGXDCT'!IT1&lt;&gt;"%"),PRODUCT('DGXDCT'!IU1:IV1),IF('DGXDCT'!IO1="#",PRODUCT('DGXDCT'!IU1:IV1)/100,IF('DGXDCT'!IR1="Ca",PRODUCT('DGXDCT'!IU1:IV1),IF('DGXDCT'!IO1="m#",PRODUCT('DGXDCT'!IU1:IV1)/100,PRODUCT('DGXDCT'!IU1:IV1)))))</definedName>
    <definedName name="ThanhTien_4">NA()</definedName>
    <definedName name="TNCTTT">NA()</definedName>
    <definedName name="TNCTTT_4">#N/A</definedName>
    <definedName name="TpcpVL">NA()</definedName>
    <definedName name="TpcpVL_4">NA()</definedName>
    <definedName name="Tra">NA()</definedName>
    <definedName name="Tra_4">NA()</definedName>
    <definedName name="TraCuocVC">NA()</definedName>
    <definedName name="TraCuocVC_4">#N/A</definedName>
    <definedName name="tradongia">NA()</definedName>
    <definedName name="tradongia_4">NA()</definedName>
    <definedName name="TrungChuyen">NA()</definedName>
    <definedName name="TrungChuyen_4">#N/A</definedName>
    <definedName name="TT">NA()</definedName>
    <definedName name="TT_4">#N/A</definedName>
    <definedName name="VAT">NA()</definedName>
    <definedName name="VAT_4">#N/A</definedName>
    <definedName name="vatlieu" localSheetId="0">IF('DGXDCT'!IQ1&lt;&gt;"",SUMIF('DGXDCT'!#REF!,'DGXDCT'!IP2,'DGXDCT'!#REF!),IF(AND('DGXDCT'!IT1&lt;&gt;"Công",'DGXDCT'!IT1&lt;&gt;"Ca",'DGXDCT'!IT1&lt;&gt;"%"),'DGXDCT'!IU1*'DGXDCT'!IV1,IF('DGXDCT'!IO1="#",'DGXDCT'!IU1*'DGXDCT'!IV1/100,"")))</definedName>
    <definedName name="vatlieu">IF('DGXDCT'!IQ1&lt;&gt;"",SUMIF('DGXDCT'!#REF!,'DGXDCT'!IP2,'DGXDCT'!#REF!),IF(AND('DGXDCT'!IT1&lt;&gt;"Công",'DGXDCT'!IT1&lt;&gt;"Ca",'DGXDCT'!IT1&lt;&gt;"%"),'DGXDCT'!IU1*'DGXDCT'!IV1,IF('DGXDCT'!IO1="#",'DGXDCT'!IU1*'DGXDCT'!IV1/100,"")))</definedName>
    <definedName name="vatlieu_1" localSheetId="0">IF('DGXDCT'!IQ1&lt;&gt;"",SUMIF('DGXDCT'!#REF!,'DGXDCT'!IP2,'DGXDCT'!#REF!),IF(AND('DGXDCT'!IT1&lt;&gt;"Công",'DGXDCT'!IT1&lt;&gt;"Ca",'DGXDCT'!IT1&lt;&gt;"%"),'DGXDCT'!IU1*'DGXDCT'!IV1,IF('DGXDCT'!IO1="#",'DGXDCT'!IU1*'DGXDCT'!IV1/100,"")))</definedName>
    <definedName name="vatlieu_1">IF('DGXDCT'!IQ1&lt;&gt;"",SUMIF('DGXDCT'!#REF!,'DGXDCT'!IP2,'DGXDCT'!#REF!),IF(AND('DGXDCT'!IT1&lt;&gt;"Công",'DGXDCT'!IT1&lt;&gt;"Ca",'DGXDCT'!IT1&lt;&gt;"%"),'DGXDCT'!IU1*'DGXDCT'!IV1,IF('DGXDCT'!IO1="#",'DGXDCT'!IU1*'DGXDCT'!IV1/100,"")))</definedName>
    <definedName name="vatlieu_4" localSheetId="0">IF('DGXDCT'!IQ1&lt;&gt;"",SUMIF('DGXDCT'!#REF!,'DGXDCT'!IP2,'DGXDCT'!#REF!),IF(AND('DGXDCT'!IT1&lt;&gt;"Công",'DGXDCT'!IT1&lt;&gt;"Ca",'DGXDCT'!IT1&lt;&gt;"%"),'DGXDCT'!IU1*'DGXDCT'!IV1,IF('DGXDCT'!IO1="#",'DGXDCT'!IU1*'DGXDCT'!IV1/100,"")))</definedName>
    <definedName name="vatlieu_4">IF('DGXDCT'!IQ1&lt;&gt;"",SUMIF('DGXDCT'!#REF!,'DGXDCT'!IP2,'DGXDCT'!#REF!),IF(AND('DGXDCT'!IT1&lt;&gt;"Công",'DGXDCT'!IT1&lt;&gt;"Ca",'DGXDCT'!IT1&lt;&gt;"%"),'DGXDCT'!IU1*'DGXDCT'!IV1,IF('DGXDCT'!IO1="#",'DGXDCT'!IU1*'DGXDCT'!IV1/100,"")))</definedName>
    <definedName name="vatlieu_41">NA()</definedName>
    <definedName name="VLNCM" localSheetId="0">IF('DGXDCT'!IQ1="",SUMIF('DGXDCT'!#REF!,'DGXDCT'!IP65536,'DGXDCT'!#REF!))</definedName>
    <definedName name="VLNCM">IF('DGXDCT'!IQ1="",SUMIF('DGXDCT'!#REF!,'DGXDCT'!IP65536,'DGXDCT'!#REF!))</definedName>
    <definedName name="VLNCM_1" localSheetId="0">IF('DGXDCT'!IQ1="",SUMIF('DGXDCT'!#REF!,'DGXDCT'!IP65536,'DGXDCT'!#REF!))</definedName>
    <definedName name="VLNCM_1">IF('DGXDCT'!IQ1="",SUMIF('DGXDCT'!#REF!,'DGXDCT'!IP65536,'DGXDCT'!#REF!))</definedName>
    <definedName name="VLNCM_4" localSheetId="0">IF('DGXDCT'!IQ1="",SUMIF('DGXDCT'!#REF!,'DGXDCT'!IP65536,'DGXDCT'!#REF!))</definedName>
    <definedName name="VLNCM_4">IF('DGXDCT'!IQ1="",SUMIF('DGXDCT'!#REF!,'DGXDCT'!IP65536,'DGXDCT'!#REF!))</definedName>
    <definedName name="VLNCM_41">NA()</definedName>
    <definedName name="Vua1">NA()</definedName>
    <definedName name="Vua1_4">NA()</definedName>
    <definedName name="Vua2">NA()</definedName>
    <definedName name="Vua2_4">NA()</definedName>
    <definedName name="xayra">"AND(D7="""""""",F7&lt;&gt;""""tt"""",F7&lt;&gt;""""T"""",F7&lt;&gt;""""c"""",F7&lt;&gt;""""TL"""",F7&lt;&gt;""""G"""",F7&lt;&gt;""""GTGT"""",F7&lt;&gt;""""GXD"""",F7&lt;&gt;""""glt"""",F7&lt;&gt;""""gdt"""",F7&lt;&gt;"""""""")"</definedName>
  </definedNames>
  <calcPr fullCalcOnLoad="1"/>
</workbook>
</file>

<file path=xl/comments1.xml><?xml version="1.0" encoding="utf-8"?>
<comments xmlns="http://schemas.openxmlformats.org/spreadsheetml/2006/main">
  <authors>
    <author>ADMIN</author>
  </authors>
  <commentList>
    <comment ref="C29" authorId="0">
      <text>
        <r>
          <rPr>
            <b/>
            <sz val="9"/>
            <rFont val="Tahoma"/>
            <family val="2"/>
          </rPr>
          <t>ADMIN:</t>
        </r>
        <r>
          <rPr>
            <sz val="9"/>
            <rFont val="Tahoma"/>
            <family val="2"/>
          </rPr>
          <t xml:space="preserve">
Mình bổ sung một số thông tin để chúng ta xem tới bản chất của nhà tạm (hay còn gọi là lán trại) được trích từ Thông tư Số 04/2010/TT-BXD ngày 26/5/2010 của Bộ xây dựng
- Tại điểm 3, điều 6 có nêu:
Chi phí nhà tạm tại hiện trường để ở và điều hành thi công là chi phí để xây dựng nhà tạm tại hiện trường hoặc thuê nhà hoặc chi phí đi lại phục vụ cho việc ở và điều hành thi công của nhà thầu trong quá trình thi công xây dựng công trình.
- Tại mục 1.1.5 điểm 1 điều 7 có nêu:
1.1.5. Chi phí nhà tạm tại hiện trường để ở và điều hành thi công được tính bằng tỷ lệ 2% trên tổng chi phí trực tiếp, chi phí chung, thu nhập chịu thuế tính trước đối với các công trình đi theo tuyến như đường dây tải điện, đường dây thông tin bưu điện, đường giao thông, kênh mương, đường ống, các công trình thi công dạng tuyến khác và bằng tỷ lệ 1% đối với các công trình còn lại.</t>
        </r>
      </text>
    </comment>
  </commentList>
</comments>
</file>

<file path=xl/comments3.xml><?xml version="1.0" encoding="utf-8"?>
<comments xmlns="http://schemas.openxmlformats.org/spreadsheetml/2006/main">
  <authors>
    <author/>
    <author>ADMIN</author>
  </authors>
  <commentList>
    <comment ref="A2" authorId="0">
      <text>
        <r>
          <rPr>
            <b/>
            <sz val="9"/>
            <color indexed="8"/>
            <rFont val="Tahoma"/>
            <family val="2"/>
          </rPr>
          <t xml:space="preserve">ANHTUAN-KT:
</t>
        </r>
        <r>
          <rPr>
            <sz val="9"/>
            <color indexed="8"/>
            <rFont val="Tahoma"/>
            <family val="2"/>
          </rPr>
          <t xml:space="preserve">
                                                                               </t>
        </r>
        <r>
          <rPr>
            <b/>
            <sz val="9"/>
            <color indexed="8"/>
            <rFont val="Tahoma"/>
            <family val="2"/>
          </rPr>
          <t xml:space="preserve">THUYẾT MINH
</t>
        </r>
        <r>
          <rPr>
            <sz val="9"/>
            <color indexed="8"/>
            <rFont val="Tahoma"/>
            <family val="2"/>
          </rPr>
          <t xml:space="preserve"> 
   Định mức công tác đào, đắp đất, đá, cát được quy định cho 1m3 đào đắp hoàn chỉnh (bao gồm các công việc đào xúc đất, đầm lèn kể cả các công việc chuẩn bị và hoàn thiện v.v..) Trường hợp cần phải phát rừng phát tuyến, chặt, đào gốc cây, bụi cây, phá dỡ một số loại kết cấu trước khi đào, đắp thì áp dụng theo công tác đã được định mức trong chương I.
-    Công tác đào, đắp đất được định mức cho trường hợp đào đắp đất đá, cát bằng thủ công và đào đắp đất, đá, cát bằng cơ giới. 
-    Trường hợp đào, đắp đất, đá, cát bằng máy mà khối lượng do máy không làm được như đào rãnh dọc, đào xả khối lượng đắp ép dư phải làm bằng thủ công (đào khoan đường, đào rãnh dọc, đào lấy đất đắp ép dư, .v.v.) thì khối lượng làm bằng thủ công áp dụng định mức đào đắp đất, đá, cát bằng thủ công tương ứng.
-      Định mức đào đất tính cho đào 1m3 đất nguyên thổ đo tại nơi đào.
-      Định mức đắp đất tính cho 1m3 đắp đo tại nơi đắp. 
-      Đào để đắp bằng khối lượng đất đắp nhân với hệ số chuyển đổi từ đất thiên nhiên cần đào để đắp như bảng kèm theo.
-      Định mức vận chuyển tính cho 1m3 đất đào đo tại nơi đào đã tính đến hệ số nở rời của đất.
-      Vận chuyển đất, đá bằng ôtô tự đổ đã tính đến hệ số nở rời của đất, đá được định mức cho các cự ly &lt;300m; &lt;500m; &lt;700m và &lt;1000m tương ứng với cấp đất, đá và loại phương tiện vận chuyển.
Trường hợp cự ly vận chuyển đất, đá từ nơi đào đến nơi đổ &gt;1000m thì áp dụng định mức vận chuyển ở cự ly ≤1000m và định mức vận chuyển 1000m tiếp theo như sau:
- Định mức vận chuyển với cự ly L ≤2Km             = Đm1 + Đm2x(L-1)
- Định mức vận chuyển với cự ly L ≤4Km             = Đm1 + Đm3x(L-1)
- Định mức vận chuyển với cự ly L ≤7Km             = Đm1 + Đm4x(L-1)
- Định mức vận chuyển với cự ly L &gt;7Km             = Đm1 + Đm4x6 + Đm5x(L-7)
Trong đó:
               - Đm1: Định mức vận chuyển trong phạm vi ≤1000m 
               - Đm2: Định mức vận chuyển 1Km tiếp theo cự ly ≤2Km
               - Đm3: Định mức vận chuyển 1Km tiếp theo cự ly ≤4Km 
               - Đm4: Định mức vận chuyển 1Km tiếp theo cự ly ≤7Km
               - Đm5: Định mức vận chuyển 1Km ngoài phạm vi cự ly &gt;7Km 
- Đắp đất, đá, cát được tính mức riêng với điều kiện có đất, đá, cát đổ tại chỗ (hoặc nơi khác đã chuyển đến).
- Đào đất đá công trình bằng máy được định mức cho công tác đào xúc đất, đá đổ lên phương tiện vận chuyển.
- Đào xúc đất hữu cơ, đất phong hoá bằng máy áp dụng định mức đào đất tạo mặt bằng đất cấp I.
- Định mức vận chuyển tiếp bằng thủ công ghi trong định mức quy định vận chuyển trong phạm vi tối đa 300m.
-  Công tác trồng cỏ mái bờ kênh mương, đê đập, taluy nền đường được tính riêng.
-  Đào đất để đắp hoặc đắp đất (bằng đất có sẵn tại nơi đắp) công trình chưa tính đến hao phí nước phục vụ tưới ẩm. Khi xác định lượng nước tưới ẩm, Chủ đầu tư và tổ chức tư vấn thiết kế căn cứ vào chỉ tiêu khối lượng nước thí nghiệm của từng loại đất đắp và theo mùa trong năm để bổ sung vào định mức.
- Riêng khối lượng đá hỗn hợp cần đào và vận chuyển để đắp được tính bằng khối lượng đá hỗn hợp đo tại nơi đắp nhân với hệ số chuyển đổi 1,13.
- Căn cứ vào tính chất cơ lý của loại đất và đá hỗn hợp để đắp và yêu cầu kỹ thuật cụ thể của công trình, tổ chức tư vấn thiết kế chuẩn xác lại hệ số chuyển đổi nói trên cho phù hợp.
</t>
        </r>
      </text>
    </comment>
    <comment ref="F11" authorId="1">
      <text>
        <r>
          <rPr>
            <b/>
            <sz val="9"/>
            <rFont val="Tahoma"/>
            <family val="2"/>
          </rPr>
          <t>ADMIN:</t>
        </r>
        <r>
          <rPr>
            <sz val="9"/>
            <rFont val="Tahoma"/>
            <family val="2"/>
          </rPr>
          <t xml:space="preserve">
B1-1154</t>
        </r>
      </text>
    </comment>
    <comment ref="F18" authorId="1">
      <text>
        <r>
          <rPr>
            <b/>
            <sz val="9"/>
            <rFont val="Tahoma"/>
            <family val="2"/>
          </rPr>
          <t>ADMIN:</t>
        </r>
        <r>
          <rPr>
            <sz val="9"/>
            <rFont val="Tahoma"/>
            <family val="2"/>
          </rPr>
          <t xml:space="preserve">
B1-1154</t>
        </r>
      </text>
    </comment>
    <comment ref="F24" authorId="1">
      <text>
        <r>
          <rPr>
            <b/>
            <sz val="9"/>
            <rFont val="Tahoma"/>
            <family val="2"/>
          </rPr>
          <t>ADMIN:</t>
        </r>
        <r>
          <rPr>
            <sz val="9"/>
            <rFont val="Tahoma"/>
            <family val="2"/>
          </rPr>
          <t xml:space="preserve">
B1-1154</t>
        </r>
      </text>
    </comment>
    <comment ref="F33" authorId="1">
      <text>
        <r>
          <rPr>
            <b/>
            <sz val="9"/>
            <rFont val="Tahoma"/>
            <family val="2"/>
          </rPr>
          <t>ADMIN:</t>
        </r>
        <r>
          <rPr>
            <sz val="9"/>
            <rFont val="Tahoma"/>
            <family val="2"/>
          </rPr>
          <t xml:space="preserve">
B1-154</t>
        </r>
      </text>
    </comment>
    <comment ref="F43" authorId="1">
      <text>
        <r>
          <rPr>
            <b/>
            <sz val="9"/>
            <rFont val="Tahoma"/>
            <family val="2"/>
          </rPr>
          <t>ADMIN:</t>
        </r>
        <r>
          <rPr>
            <sz val="9"/>
            <rFont val="Tahoma"/>
            <family val="2"/>
          </rPr>
          <t xml:space="preserve">
B1-1154</t>
        </r>
      </text>
    </comment>
    <comment ref="F72" authorId="1">
      <text>
        <r>
          <rPr>
            <b/>
            <sz val="9"/>
            <rFont val="Tahoma"/>
            <family val="2"/>
          </rPr>
          <t>ADMIN:</t>
        </r>
        <r>
          <rPr>
            <sz val="9"/>
            <rFont val="Tahoma"/>
            <family val="2"/>
          </rPr>
          <t xml:space="preserve">
B1-1154</t>
        </r>
      </text>
    </comment>
    <comment ref="F78" authorId="1">
      <text>
        <r>
          <rPr>
            <b/>
            <sz val="9"/>
            <rFont val="Tahoma"/>
            <family val="2"/>
          </rPr>
          <t>ADMIN:</t>
        </r>
        <r>
          <rPr>
            <sz val="9"/>
            <rFont val="Tahoma"/>
            <family val="2"/>
          </rPr>
          <t xml:space="preserve">
B1-1154</t>
        </r>
      </text>
    </comment>
    <comment ref="F84" authorId="1">
      <text>
        <r>
          <rPr>
            <b/>
            <sz val="9"/>
            <rFont val="Tahoma"/>
            <family val="2"/>
          </rPr>
          <t>ADMIN:</t>
        </r>
        <r>
          <rPr>
            <sz val="9"/>
            <rFont val="Tahoma"/>
            <family val="2"/>
          </rPr>
          <t xml:space="preserve">
B1-1154</t>
        </r>
      </text>
    </comment>
  </commentList>
</comments>
</file>

<file path=xl/comments4.xml><?xml version="1.0" encoding="utf-8"?>
<comments xmlns="http://schemas.openxmlformats.org/spreadsheetml/2006/main">
  <authors>
    <author>Admin</author>
  </authors>
  <commentList>
    <comment ref="E8" authorId="0">
      <text>
        <r>
          <rPr>
            <b/>
            <sz val="9"/>
            <rFont val="Tahoma"/>
            <family val="2"/>
          </rPr>
          <t>Admin:</t>
        </r>
        <r>
          <rPr>
            <sz val="9"/>
            <rFont val="Tahoma"/>
            <family val="2"/>
          </rPr>
          <t xml:space="preserve">
KT cọc 0,1x0,1</t>
        </r>
      </text>
    </comment>
  </commentList>
</comments>
</file>

<file path=xl/comments5.xml><?xml version="1.0" encoding="utf-8"?>
<comments xmlns="http://schemas.openxmlformats.org/spreadsheetml/2006/main">
  <authors>
    <author>ADMIN</author>
  </authors>
  <commentList>
    <comment ref="M9" authorId="0">
      <text>
        <r>
          <rPr>
            <b/>
            <sz val="9"/>
            <rFont val="Tahoma"/>
            <family val="2"/>
          </rPr>
          <t>ADMIN:</t>
        </r>
        <r>
          <rPr>
            <sz val="9"/>
            <rFont val="Tahoma"/>
            <family val="2"/>
          </rPr>
          <t xml:space="preserve">
bảng 1 -154</t>
        </r>
      </text>
    </comment>
    <comment ref="M10" authorId="0">
      <text>
        <r>
          <rPr>
            <b/>
            <sz val="9"/>
            <rFont val="Tahoma"/>
            <family val="2"/>
          </rPr>
          <t>ADMIN:</t>
        </r>
        <r>
          <rPr>
            <sz val="9"/>
            <rFont val="Tahoma"/>
            <family val="2"/>
          </rPr>
          <t xml:space="preserve">
bảng 1 -1154</t>
        </r>
      </text>
    </comment>
    <comment ref="M11" authorId="0">
      <text>
        <r>
          <rPr>
            <b/>
            <sz val="9"/>
            <rFont val="Tahoma"/>
            <family val="2"/>
          </rPr>
          <t>ADMIN:</t>
        </r>
        <r>
          <rPr>
            <sz val="9"/>
            <rFont val="Tahoma"/>
            <family val="2"/>
          </rPr>
          <t xml:space="preserve">
bảng 1 -1154</t>
        </r>
      </text>
    </comment>
  </commentList>
</comments>
</file>

<file path=xl/sharedStrings.xml><?xml version="1.0" encoding="utf-8"?>
<sst xmlns="http://schemas.openxmlformats.org/spreadsheetml/2006/main" count="693" uniqueCount="306">
  <si>
    <t>STT</t>
  </si>
  <si>
    <t>Mã hiệu ĐM</t>
  </si>
  <si>
    <t>Danh mục đơn giá</t>
  </si>
  <si>
    <t>Đơn vị tính</t>
  </si>
  <si>
    <t>Khối lượng</t>
  </si>
  <si>
    <t>Chi phí trực tiếp</t>
  </si>
  <si>
    <t>Chi phí chung</t>
  </si>
  <si>
    <t>Thu nhập
 chịu thuế
 tính trước</t>
  </si>
  <si>
    <t>Tổng cộng
(đồng)</t>
  </si>
  <si>
    <t>Vật liệu</t>
  </si>
  <si>
    <t>Nhân công</t>
  </si>
  <si>
    <t>Máy</t>
  </si>
  <si>
    <t>Cộng</t>
  </si>
  <si>
    <t>1</t>
  </si>
  <si>
    <t>2</t>
  </si>
  <si>
    <t>3</t>
  </si>
  <si>
    <t>4</t>
  </si>
  <si>
    <t>5</t>
  </si>
  <si>
    <t>6</t>
  </si>
  <si>
    <t>7</t>
  </si>
  <si>
    <t>8</t>
  </si>
  <si>
    <t>9</t>
  </si>
  <si>
    <t>10</t>
  </si>
  <si>
    <t>11</t>
  </si>
  <si>
    <t>12</t>
  </si>
  <si>
    <t>I</t>
  </si>
  <si>
    <t>AF.81111</t>
  </si>
  <si>
    <t>Ván khuôn bệ cọc đổ tại chỗ</t>
  </si>
  <si>
    <t>m2</t>
  </si>
  <si>
    <t>AG.31121</t>
  </si>
  <si>
    <t>Ván khuôn cọc, cột</t>
  </si>
  <si>
    <t>AG.13111</t>
  </si>
  <si>
    <t>Cốt thép cọc BTCT đúc sẵn Ø ≤10mm</t>
  </si>
  <si>
    <t>kg</t>
  </si>
  <si>
    <t>m3</t>
  </si>
  <si>
    <t>Bê tông cọc M200 đúc sẵn, đá 1x2</t>
  </si>
  <si>
    <t>XP.7110</t>
  </si>
  <si>
    <t>Bốc xếp + vận chuyển cọc BT đúc sẵn từ bãi đúc ra hiện trường</t>
  </si>
  <si>
    <t>XP.7131</t>
  </si>
  <si>
    <t>Vận chuyển cọc ra vị trí lắp đặt bằng phương tiện thô sơ (Lvctb &lt;= 50m)</t>
  </si>
  <si>
    <t>AB.11413</t>
  </si>
  <si>
    <t>Đào móng chôn cọc, đất cấp III</t>
  </si>
  <si>
    <t>AG.42111</t>
  </si>
  <si>
    <t>Lắp dựng cọc mốc bằng thủ công</t>
  </si>
  <si>
    <t>cọc</t>
  </si>
  <si>
    <t>AK.84323</t>
  </si>
  <si>
    <t>Sơn trắng thân cọc 1 lớp lót, 1 lớp phủ</t>
  </si>
  <si>
    <t>Sơn đỏ đầu cọc</t>
  </si>
  <si>
    <t>TT</t>
  </si>
  <si>
    <t>II</t>
  </si>
  <si>
    <t>Địa hình cấp</t>
  </si>
  <si>
    <t>III</t>
  </si>
  <si>
    <t>IV</t>
  </si>
  <si>
    <t>V</t>
  </si>
  <si>
    <t>VI</t>
  </si>
  <si>
    <t xml:space="preserve">Hạng mục </t>
  </si>
  <si>
    <t>Tổng</t>
  </si>
  <si>
    <t>Phần trừ</t>
  </si>
  <si>
    <t>Mã Hiệu ĐM</t>
  </si>
  <si>
    <t>CK.04400</t>
  </si>
  <si>
    <t>CK.04403</t>
  </si>
  <si>
    <t>Mã hiệu
ĐG</t>
  </si>
  <si>
    <t>THÀNH PHẦN HAO PHÍ</t>
  </si>
  <si>
    <t>ĐVT</t>
  </si>
  <si>
    <t>Định Mức</t>
  </si>
  <si>
    <t>Đơn Giá</t>
  </si>
  <si>
    <t>THÀNH TIỀN</t>
  </si>
  <si>
    <t>ĐG-001</t>
  </si>
  <si>
    <t>Gỗ ván khuôn</t>
  </si>
  <si>
    <t>Gỗ chống</t>
  </si>
  <si>
    <t>Đà nẹp</t>
  </si>
  <si>
    <t>Đinh các loại</t>
  </si>
  <si>
    <t>Kg</t>
  </si>
  <si>
    <t>Nhân công bậc: 3,5/7</t>
  </si>
  <si>
    <t>Công</t>
  </si>
  <si>
    <t>Trực tiếp phí khác</t>
  </si>
  <si>
    <t>%</t>
  </si>
  <si>
    <t>ĐG-002</t>
  </si>
  <si>
    <t>Nhân công bậc: 3/7</t>
  </si>
  <si>
    <t>ĐG-003</t>
  </si>
  <si>
    <t>Thép tròn Ø&lt;=10mm</t>
  </si>
  <si>
    <t>Dây thép</t>
  </si>
  <si>
    <t xml:space="preserve">Máy cắt uốn cốt thép - 5,0 Kw </t>
  </si>
  <si>
    <t>Ca</t>
  </si>
  <si>
    <t>ĐG-004</t>
  </si>
  <si>
    <t>Xi măng PC30 TW</t>
  </si>
  <si>
    <t>Đá 2x4</t>
  </si>
  <si>
    <t>Cát vàng đổ bê tông</t>
  </si>
  <si>
    <t>Nước</t>
  </si>
  <si>
    <t>lít</t>
  </si>
  <si>
    <t>Máy trộn bê tông -250,0 lít</t>
  </si>
  <si>
    <t>Máy đầm bê tông, đầm dùi: 1,5 Kw</t>
  </si>
  <si>
    <t>ĐG-005</t>
  </si>
  <si>
    <t>Đá 1x2</t>
  </si>
  <si>
    <t>ĐG-006</t>
  </si>
  <si>
    <t>Ô tô tự đổ - Trọng tải: 5,0 T (XP.9221)</t>
  </si>
  <si>
    <t>ĐG-007</t>
  </si>
  <si>
    <t xml:space="preserve">Nhân công bậc: 3/7 </t>
  </si>
  <si>
    <t>ĐG-008</t>
  </si>
  <si>
    <t>Nhân công bậc 3/7</t>
  </si>
  <si>
    <t>ĐG-009</t>
  </si>
  <si>
    <t>ĐG-010</t>
  </si>
  <si>
    <t>Cọc</t>
  </si>
  <si>
    <t>Nhân công bậc: 4/7</t>
  </si>
  <si>
    <t>ĐG-011</t>
  </si>
  <si>
    <t>Sơn lót</t>
  </si>
  <si>
    <t>Sơn phủ</t>
  </si>
  <si>
    <t>ĐG-012</t>
  </si>
  <si>
    <t>Sơn đỏ</t>
  </si>
  <si>
    <t>Xăng</t>
  </si>
  <si>
    <t>Lít</t>
  </si>
  <si>
    <t>Nhân công bậc: 5/7</t>
  </si>
  <si>
    <t>ĐG-014</t>
  </si>
  <si>
    <t>Xác định vị trí cắm cọc GPMB cấp địa hình cấp III</t>
  </si>
  <si>
    <t>Mốc</t>
  </si>
  <si>
    <t>Cọc tre</t>
  </si>
  <si>
    <t>Cái</t>
  </si>
  <si>
    <t>Máy toàn đạc điện tử</t>
  </si>
  <si>
    <t>Máy khác</t>
  </si>
  <si>
    <t>ĐG-015</t>
  </si>
  <si>
    <t>Nghiệm thu, bàn giao cọc</t>
  </si>
  <si>
    <t>TÊN VL</t>
  </si>
  <si>
    <t>Nơi nhận</t>
  </si>
  <si>
    <t>Nơi giao</t>
  </si>
  <si>
    <t>Tấn</t>
  </si>
  <si>
    <t>Thép buộc</t>
  </si>
  <si>
    <t>Que hàn sắt</t>
  </si>
  <si>
    <t>TP Đông Hà</t>
  </si>
  <si>
    <t>Vùng Ngoại Ô</t>
  </si>
  <si>
    <t>Loại máy</t>
  </si>
  <si>
    <t>Giá ca máy Theo 24/UBND-CN ngày 04/01/2008</t>
  </si>
  <si>
    <t>Nhiên liệu tiêu hao/Ca</t>
  </si>
  <si>
    <t>Loại nhiên liệu</t>
  </si>
  <si>
    <t>Hệ số nhiên liệu phụ</t>
  </si>
  <si>
    <t>Giá nhiên liệu thời điểm</t>
  </si>
  <si>
    <t>Bù chi phí nhiên liệu cho 1 ca máy (VNĐ/ca)</t>
  </si>
  <si>
    <t>Chi phí nhân công điều khiển máy</t>
  </si>
  <si>
    <t>Giá ca máy điều chỉnh tính dự toán (VNĐ/ca)</t>
  </si>
  <si>
    <t>Theo ĐG 24/UBND-CN ngày 04/01/2008</t>
  </si>
  <si>
    <t>Chênh lệch</t>
  </si>
  <si>
    <t>Thành phần cấp bậc thợ điều khiển máy</t>
  </si>
  <si>
    <t>Theo Đơn giá của tỉnh
(LTT 350.000đ)</t>
  </si>
  <si>
    <t>KWh</t>
  </si>
  <si>
    <t>1x3/7</t>
  </si>
  <si>
    <t>Tên vật liệu</t>
  </si>
  <si>
    <t>Giá gốc</t>
  </si>
  <si>
    <t>Nước *</t>
  </si>
  <si>
    <t>BIỂU CƯỚC VẬN CHUYỂN HÀNG HÓA</t>
  </si>
  <si>
    <t>(Ban hành kèm theo Quyết định số 09/2011/QĐ-UBND
 ngày 18 tháng 4 năm 2011 của UBND tỉnh)</t>
  </si>
  <si>
    <t>Loại đường</t>
  </si>
  <si>
    <t>Đường loại 1</t>
  </si>
  <si>
    <t>Đường loại 2</t>
  </si>
  <si>
    <t>Đường loại 3</t>
  </si>
  <si>
    <t>Đường loại 4</t>
  </si>
  <si>
    <t>Đường loại 5</t>
  </si>
  <si>
    <t>Đường trên loại 5</t>
  </si>
  <si>
    <t>Cự ly (km)</t>
  </si>
  <si>
    <t>A</t>
  </si>
  <si>
    <t>Bê tông móng M150, đá 1x2cm</t>
  </si>
  <si>
    <t>Xi măng PC30 Quảng Trị</t>
  </si>
  <si>
    <t>Nguồn gốc</t>
  </si>
  <si>
    <t>Tx Quảng Trị</t>
  </si>
  <si>
    <t>Đầu Mầu Km29QL9</t>
  </si>
  <si>
    <t>Nhân công bậc: 3,0/7</t>
  </si>
  <si>
    <t>Đắp đất hoàn trả độ chặt K = 0,85</t>
  </si>
  <si>
    <t>AG.11113</t>
  </si>
  <si>
    <t>AB.13111</t>
  </si>
  <si>
    <t>Ván khuôn gỗ bệ cọc đổ tại chỗ</t>
  </si>
  <si>
    <t>VL</t>
  </si>
  <si>
    <t>NC</t>
  </si>
  <si>
    <t>M</t>
  </si>
  <si>
    <t>AF.11212</t>
  </si>
  <si>
    <t>Bê tông bệ cọc M150, đá 1x2cm</t>
  </si>
  <si>
    <t>Ván khuôn cọc</t>
  </si>
  <si>
    <t>Ván khuôn gỗ cọc</t>
  </si>
  <si>
    <t>Bê tông bệ cọc M150, đá 1x2</t>
  </si>
  <si>
    <t>Bê tông bệ cọc  M150, đá 1x2cm</t>
  </si>
  <si>
    <t>Đông Hà</t>
  </si>
  <si>
    <t>Xăng A92</t>
  </si>
  <si>
    <t>CPTT x 2,0%</t>
  </si>
  <si>
    <t>Nhà máy Km8Ql9</t>
  </si>
  <si>
    <t>Chi phí nhà ở tạm thời (5% chi phí trong đơn giá của nội dung đo xác định vị trí cắm cọc)</t>
  </si>
  <si>
    <t>Lắp dựng cọc cọc bằng thủ công</t>
  </si>
  <si>
    <t>Sơn lót Joton</t>
  </si>
  <si>
    <t>Sơn đỏ Joton</t>
  </si>
  <si>
    <t>Sơn phủ Joton</t>
  </si>
  <si>
    <t>Ghi chú:</t>
  </si>
  <si>
    <t>Mã hiệu</t>
  </si>
  <si>
    <t>Tính cho 01 cọc</t>
  </si>
  <si>
    <t>Chi phí chổ ở tạm thời</t>
  </si>
  <si>
    <t>Thuế GTGT</t>
  </si>
  <si>
    <t>Thành tiền</t>
  </si>
  <si>
    <t>Chi  phí lán trại, nhà điều hành</t>
  </si>
  <si>
    <t>Tổng chi phí sản xuất</t>
  </si>
  <si>
    <t>Đơn giá sản phẩm</t>
  </si>
  <si>
    <t>Chi phí nhà ở tạm thời, chi phí lập phương án, báo cáo kết quả: = 5% chi phí định vị cọc (bao gồm chi phí trực tiếp, chi phí chung và thu nhập chịu thuế tính trước)</t>
  </si>
  <si>
    <t xml:space="preserve">SẢN XUẤT CỌC </t>
  </si>
  <si>
    <t xml:space="preserve">ĐO XÁC ĐỊNH VỊ TRÍ CẮM CỌC </t>
  </si>
  <si>
    <t>Cốt thép cọc BTCT đúc sẵn Ø =8mm</t>
  </si>
  <si>
    <t>Cốt thép cọc BTCT đúc sẵn Ø=8mm</t>
  </si>
  <si>
    <t>Cốt thép cọc BTCT đúc sẵn Ø &lt;=10mm</t>
  </si>
  <si>
    <t>(Tính điều chỉnh giá ca máy ban hành tại Văn bản số: 24/UBND-CN ngày 04/01/2008 của UBND tỉnh Quảng Trị )</t>
  </si>
  <si>
    <t>Kẽ chữ CGPVGĐ bằng sơn đỏ</t>
  </si>
  <si>
    <t>Chi phí lán tại, nhà điều hành (1% chi phí trong đơn giá của công việc sản xuất cọc GPMB)</t>
  </si>
  <si>
    <t>Chi phí lán trại, nhà điều hành: =1% chi phí sản xuất cọc (bao gồm chi phí trực tiếp, chi phí chung và thu nhập chịu thuế tính trước)</t>
  </si>
  <si>
    <t>Chi phí KTNT</t>
  </si>
  <si>
    <t>Chi phí KTNT = 3% (Chi phí trực tiếp + Chi phí chung)</t>
  </si>
  <si>
    <t>Điều chỉnh theo QĐ 1154/2016/QĐ-UBND ngày 30/5/2016</t>
  </si>
  <si>
    <t>BẢNG PHÂN TÍCH KINH PHÍ SẢN XUẤT VÀ ĐỊNH VỊ CẮM CỌC CHỈ GIỚI PHẠM VI GẢI PHÓNG MẶT BẰNG</t>
  </si>
  <si>
    <t xml:space="preserve">BẢNG PHÂN TÍCH ĐƠN GIÁ SẢN XUẤT, CHÔN MỐC BÊ TÔNG KHU VỰC TP ĐÔNG HÀ </t>
  </si>
  <si>
    <t>ĐỊA ĐIỂM:  PHƯỜNG  5 - THÀNH PHỐ ĐÔNG HÀ - TỈNH QUẢNG TRỊ</t>
  </si>
  <si>
    <t>HẠNG MỤC: ĐƯỜNG NỐI TỪ ĐƯỜNG NGUYỄN DU ĐẾN ĐƯỜNG TRẦN BÌNH TRỌNG THUỘC                                                                                                                                                 DỰ ÁN ĐƯỜNG VÀNH ĐAI CỨU HỘ, CỨU NẠN PHÍA TÂY THÀNH PHỐ ĐÔNG HÀ</t>
  </si>
  <si>
    <t>Chi phí  LPA</t>
  </si>
  <si>
    <t>Chi phí   báo cáo kết quả</t>
  </si>
  <si>
    <t>Chi phí hạng mục chung</t>
  </si>
  <si>
    <t>Đơn giá trước thuế</t>
  </si>
  <si>
    <t>Tổng cộng</t>
  </si>
  <si>
    <t>Nội dung công việc</t>
  </si>
  <si>
    <t>9=5*6</t>
  </si>
  <si>
    <t>10=5*7</t>
  </si>
  <si>
    <t>11=5*8</t>
  </si>
  <si>
    <t>12=9+10+11</t>
  </si>
  <si>
    <t>15=(12+13+14)*1%</t>
  </si>
  <si>
    <t>16=12+13+14+15</t>
  </si>
  <si>
    <t>13=12 x 5,0%</t>
  </si>
  <si>
    <t>11=(12+13)x5,5%</t>
  </si>
  <si>
    <t>Cát vàng</t>
  </si>
  <si>
    <t>TX QTrị</t>
  </si>
  <si>
    <t>Công trình</t>
  </si>
  <si>
    <t>AM.2213</t>
  </si>
  <si>
    <t>Theo thông báo giá số 3584/CB/STC-SXD ngày 15/12/2016 của liên Sở Tài Chính - Xây Dựng</t>
  </si>
  <si>
    <t>Căn cứ QĐ số 640/2011/QĐ-BGTVT ngày 04/04/2011 về việc xếp loại đường để xác định cước vận tải đường bộ năm 2011</t>
  </si>
  <si>
    <t>Căn cứ QĐ số 31/2016/QĐ-UBND ngày 01/8/2016 về việc công bố cước vận tải hàng hóa của UBND tỉnh Quảng Trị</t>
  </si>
  <si>
    <t>TLR</t>
  </si>
  <si>
    <t>Nơi</t>
  </si>
  <si>
    <t>Cự ly</t>
  </si>
  <si>
    <t>Loại</t>
  </si>
  <si>
    <t>Bậc</t>
  </si>
  <si>
    <t>Hệ số</t>
  </si>
  <si>
    <t xml:space="preserve">      ĐƠN GIÁ CƯỚC</t>
  </si>
  <si>
    <t>KLg</t>
  </si>
  <si>
    <t xml:space="preserve">PHÍ </t>
  </si>
  <si>
    <t>Giá</t>
  </si>
  <si>
    <t>Chi phí</t>
  </si>
  <si>
    <t>Giá kể cả</t>
  </si>
  <si>
    <t>(tấn)</t>
  </si>
  <si>
    <t>nhận</t>
  </si>
  <si>
    <t>Giao</t>
  </si>
  <si>
    <t>(km)</t>
  </si>
  <si>
    <t>đường</t>
  </si>
  <si>
    <t>hàng</t>
  </si>
  <si>
    <t>NHB</t>
  </si>
  <si>
    <t>Cước</t>
  </si>
  <si>
    <t>H.Số</t>
  </si>
  <si>
    <t>Th.tiền</t>
  </si>
  <si>
    <t>VC</t>
  </si>
  <si>
    <t>VC/1,1</t>
  </si>
  <si>
    <t>gốc</t>
  </si>
  <si>
    <t>bốc xếp</t>
  </si>
  <si>
    <t>vận chuyển</t>
  </si>
  <si>
    <t/>
  </si>
  <si>
    <t xml:space="preserve"> </t>
  </si>
  <si>
    <t xml:space="preserve">Đá dăm </t>
  </si>
  <si>
    <t>Đầu Mầu</t>
  </si>
  <si>
    <t>Km28-QL9</t>
  </si>
  <si>
    <t>1*2</t>
  </si>
  <si>
    <t>Xi măng</t>
  </si>
  <si>
    <t>Trung Ương</t>
  </si>
  <si>
    <t>PCB30</t>
  </si>
  <si>
    <t>,</t>
  </si>
  <si>
    <t>Thép tròn</t>
  </si>
  <si>
    <t>CT3 f6,8</t>
  </si>
  <si>
    <t>CT3 f10</t>
  </si>
  <si>
    <t>Đinh</t>
  </si>
  <si>
    <t>Que hàn</t>
  </si>
  <si>
    <t>Gổ đà chống</t>
  </si>
  <si>
    <t>Joton</t>
  </si>
  <si>
    <t>TLR
(tấn)</t>
  </si>
  <si>
    <t>Cự ly 
(km)</t>
  </si>
  <si>
    <t>Hệ
số</t>
  </si>
  <si>
    <t>Định
mức</t>
  </si>
  <si>
    <t>Giá đến chân
công trình</t>
  </si>
  <si>
    <t>Cước VC</t>
  </si>
  <si>
    <t>Đơn giá ô tô vận chuyển</t>
  </si>
  <si>
    <t>Kẽ chữ GPMB bằng sơn đỏ</t>
  </si>
  <si>
    <t>Tổng chi phí</t>
  </si>
  <si>
    <t xml:space="preserve"> ĐƠN GIÁ TỪNG LOẠI CÔNG VIỆC SẢN XUẤT CỌC GPMB (KHU VỰC TP ĐÔNG HÀ)</t>
  </si>
  <si>
    <t>(Theo Công bố số: 1573 /CB/STC-SXD ngày 14/6/2017 của liên Sở Tài chính - Sở Xây dựng)</t>
  </si>
  <si>
    <t xml:space="preserve">BẢNG ĐIỀU CHỈNH GIÁ CA MÁY </t>
  </si>
  <si>
    <t>14=12+13</t>
  </si>
  <si>
    <t>Tháng 07 năm 2017</t>
  </si>
  <si>
    <t>Bảng 3</t>
  </si>
  <si>
    <t>Bê tông cọc M200 đúc sẵn, đá 1x2 (10x10x80)</t>
  </si>
  <si>
    <t>Bảng 12</t>
  </si>
  <si>
    <t>Bảng 13</t>
  </si>
  <si>
    <t>Bảng 14</t>
  </si>
  <si>
    <t>ĐVT: Đồng</t>
  </si>
  <si>
    <t>Bảng 15</t>
  </si>
  <si>
    <t>Bảng 16</t>
  </si>
  <si>
    <t>Ghi chú</t>
  </si>
  <si>
    <t>GIÁ VẬT LIỆU ĐẾN TRUNG TÂM THÀNH PHỐ ĐÔNG HÀ</t>
  </si>
  <si>
    <t>Bảng 17</t>
  </si>
  <si>
    <t>BẢNG TÍNH KHỐI LƯỢNG SẢN XUẤT 01 MỐC BÊ TÔNG GIẢI PHÓNG MẶT BẰNG</t>
  </si>
  <si>
    <t>BẢNG GIÁ VẬT LIỆU XÂY DỰNG, VẬT TƯ ĐÚC MỐC BÊ TÔNG GPMB</t>
  </si>
  <si>
    <t>GIÁ VẬT LIỆU SẢN XUẤT MỐC TẠI THÀNH PHỐ ĐÔNG HÀ</t>
  </si>
  <si>
    <t>Trang 16</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</si>
</sst>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Red]#,##0.0000"/>
    <numFmt numFmtId="173" formatCode="_ * #,##0.00_ ;_ * \-#,##0.00_ ;_ * \-??_ ;_ @_ "/>
    <numFmt numFmtId="174" formatCode="_(* #,##0_);_(* \(#,##0\);_(* \-??_);_(@_)"/>
    <numFmt numFmtId="175" formatCode="_-* #,##0_-;\-* #,##0_-;_-* \-_-;_-@_-"/>
    <numFmt numFmtId="176" formatCode="_(* #,##0.0_);_(* \(#,##0.0\);_(* \-??_);_(@_)"/>
    <numFmt numFmtId="177" formatCode="_-* #,##0.00_-;\-* #,##0.00_-;_-* \-??_-;_-@_-"/>
    <numFmt numFmtId="178" formatCode="\$#,##0_);[Red]&quot;($&quot;#,##0\)"/>
    <numFmt numFmtId="179" formatCode="_(* #,##0.000_);_(* \(#,##0.000\);_(* \-??_);_(@_)"/>
    <numFmt numFmtId="180" formatCode="_ * #,##0_)&quot; $&quot;_ ;_ * \(#,##0&quot;) $&quot;_ ;_ * \-_)&quot; $&quot;_ ;_ @_ "/>
    <numFmt numFmtId="181" formatCode="_-\$* #,##0_-;&quot;-$&quot;* #,##0_-;_-\$* \-_-;_-@_-"/>
    <numFmt numFmtId="182" formatCode="_ * #,##0.00_)\ _$_ ;_ * \(#,##0.00&quot;) &quot;_$_ ;_ * \-??_)\ _$_ ;_ @_ "/>
    <numFmt numFmtId="183" formatCode="\$#,##0;[Red]&quot;-$&quot;#,##0"/>
    <numFmt numFmtId="184" formatCode="0.0000"/>
    <numFmt numFmtId="185" formatCode="#,##0&quot; F&quot;;\-#,##0&quot; F&quot;"/>
    <numFmt numFmtId="186" formatCode="#,##0.0"/>
    <numFmt numFmtId="187" formatCode="_ * #,##0_)\ _$_ ;_ * \(#,##0&quot;) &quot;_$_ ;_ * \-_)\ _$_ ;_ @_ "/>
    <numFmt numFmtId="188" formatCode="#,##0.0000"/>
    <numFmt numFmtId="189" formatCode="0.0"/>
    <numFmt numFmtId="190" formatCode="_-* #,##0.000\ _F_-;\-* #,##0.000\ _F_-;_-* \-??\ _F_-;_-@_-"/>
    <numFmt numFmtId="191" formatCode="0.000"/>
    <numFmt numFmtId="192" formatCode="0.0%"/>
    <numFmt numFmtId="193" formatCode="\€#,##0.00"/>
    <numFmt numFmtId="194" formatCode="\$#,##0;&quot;-$&quot;#,##0"/>
    <numFmt numFmtId="195" formatCode="_(* #,##0_);_(* \(#,##0\);_(* \-_);_(@_)"/>
    <numFmt numFmtId="196" formatCode="_(* #,##0.00_);_(* \(#,##0.00\);_(* \-??_);_(@_)"/>
    <numFmt numFmtId="197" formatCode="##\).000"/>
    <numFmt numFmtId="198" formatCode="0.0000000000"/>
    <numFmt numFmtId="199" formatCode="000.000"/>
    <numFmt numFmtId="200" formatCode="_(* #,##0.0000_);_(* \(#,##0.0000\);_(* \-??_);_(@_)"/>
    <numFmt numFmtId="201" formatCode="##0.000"/>
    <numFmt numFmtId="202" formatCode="_-* #,##0\ _k_r_-;\-* #,##0\ _k_r_-;_-* &quot;- &quot;_k_r_-;_-@_-"/>
    <numFmt numFmtId="203" formatCode="\€#,##0;[Red]&quot;-€&quot;#,##0"/>
    <numFmt numFmtId="204" formatCode="\€#,##0.00;[Red]&quot;-€&quot;#,##0.00"/>
    <numFmt numFmtId="205" formatCode="0##,###.00"/>
    <numFmt numFmtId="206" formatCode="#,##0.00&quot; F&quot;;[Red]\-#,##0.00&quot; F&quot;"/>
    <numFmt numFmtId="207" formatCode="\£#,##0;&quot;-£&quot;#,##0"/>
    <numFmt numFmtId="208" formatCode="#,##0.00&quot; F&quot;;\-#,##0.00&quot; F&quot;"/>
    <numFmt numFmtId="209" formatCode="\£#,##0.00;[Red]&quot;-£&quot;#,##0.00"/>
    <numFmt numFmtId="210" formatCode="_-* #,##0&quot; F&quot;_-;\-* #,##0&quot; F&quot;_-;_-* &quot;- F&quot;_-;_-@_-"/>
    <numFmt numFmtId="211" formatCode="#,##0&quot; F&quot;;[Red]\-#,##0&quot; F&quot;"/>
    <numFmt numFmtId="212" formatCode="#,##0.000"/>
    <numFmt numFmtId="213" formatCode="_(* #,##0.00_);_(* \(#,##0.00\);_(* \-_);_(@_)"/>
    <numFmt numFmtId="214" formatCode="_(* #,##0_);_(* \(#,##0\);_(* &quot;-&quot;??_);_(@_)"/>
    <numFmt numFmtId="215" formatCode="_ * #,##0_ ;_ * \-#,##0_ ;_ * \-??_ ;_ @_ "/>
    <numFmt numFmtId="216" formatCode="0.00000"/>
    <numFmt numFmtId="217" formatCode="0.000000"/>
    <numFmt numFmtId="218" formatCode="0.0000000"/>
    <numFmt numFmtId="219" formatCode="#,###"/>
    <numFmt numFmtId="220" formatCode="#,##0;\(#,##0\)"/>
    <numFmt numFmtId="221" formatCode="\ #,##0.0;\ \-#,##0.0"/>
    <numFmt numFmtId="222" formatCode="\ #,##0\ ;\(#,##0\)"/>
  </numFmts>
  <fonts count="113">
    <font>
      <sz val="13"/>
      <color indexed="8"/>
      <name val="Times New Roman"/>
      <family val="2"/>
    </font>
    <font>
      <sz val="10"/>
      <name val="Arial"/>
      <family val="0"/>
    </font>
    <font>
      <sz val="12"/>
      <name val=".VnTime"/>
      <family val="2"/>
    </font>
    <font>
      <sz val="10"/>
      <name val=".VnTime"/>
      <family val="2"/>
    </font>
    <font>
      <sz val="11"/>
      <name val="–¾’©"/>
      <family val="1"/>
    </font>
    <font>
      <b/>
      <u val="single"/>
      <sz val="14"/>
      <color indexed="8"/>
      <name val=".VnBook-AntiquaH"/>
      <family val="2"/>
    </font>
    <font>
      <sz val="16"/>
      <name val="VNarial"/>
      <family val="2"/>
    </font>
    <font>
      <b/>
      <i/>
      <sz val="10"/>
      <name val=".VnTime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1"/>
      <name val="µ¸¿ò"/>
      <family val="0"/>
    </font>
    <font>
      <b/>
      <sz val="10"/>
      <name val="Arial"/>
      <family val="2"/>
    </font>
    <font>
      <sz val="10"/>
      <name val="VNbook-Antiqua"/>
      <family val="2"/>
    </font>
    <font>
      <sz val="11"/>
      <name val="VNbook-Antiqua"/>
      <family val="2"/>
    </font>
    <font>
      <sz val="11"/>
      <color indexed="56"/>
      <name val="Times New Roman"/>
      <family val="1"/>
    </font>
    <font>
      <i/>
      <sz val="10"/>
      <name val="Times New Roman"/>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sz val="10"/>
      <name val="MS Sans Serif"/>
      <family val="2"/>
    </font>
    <font>
      <b/>
      <sz val="16"/>
      <color indexed="14"/>
      <name val="VNottawa"/>
      <family val="2"/>
    </font>
    <font>
      <sz val="8"/>
      <name val="Arial"/>
      <family val="2"/>
    </font>
    <font>
      <b/>
      <sz val="12"/>
      <name val="Arial"/>
      <family val="2"/>
    </font>
    <font>
      <sz val="10"/>
      <name val="vnTimesRoman"/>
      <family val="0"/>
    </font>
    <font>
      <b/>
      <sz val="11"/>
      <name val="Arial"/>
      <family val="2"/>
    </font>
    <font>
      <sz val="13"/>
      <name val=".VnTime"/>
      <family val="2"/>
    </font>
    <font>
      <sz val="10"/>
      <name val="Times New Roman"/>
      <family val="1"/>
    </font>
    <font>
      <sz val="7"/>
      <name val="Small Fonts"/>
      <family val="2"/>
    </font>
    <font>
      <sz val="12"/>
      <name val="VNtimes new roman"/>
      <family val="2"/>
    </font>
    <font>
      <sz val="10"/>
      <name val="VNtimes new roman"/>
      <family val="2"/>
    </font>
    <font>
      <sz val="13"/>
      <name val="VNtimes new roman"/>
      <family val="2"/>
    </font>
    <font>
      <sz val="10"/>
      <name val="VNI-Helve"/>
      <family val="0"/>
    </font>
    <font>
      <sz val="12"/>
      <name val="VNI-Times"/>
      <family val="0"/>
    </font>
    <font>
      <sz val="11"/>
      <color indexed="18"/>
      <name val="VNI-Times"/>
      <family val="0"/>
    </font>
    <font>
      <sz val="10"/>
      <name val="Symbol"/>
      <family val="1"/>
    </font>
    <font>
      <sz val="10"/>
      <color indexed="8"/>
      <name val="Arial"/>
      <family val="2"/>
    </font>
    <font>
      <sz val="9"/>
      <name val="VNswitzerlandCondensed"/>
      <family val="2"/>
    </font>
    <font>
      <sz val="14"/>
      <name val=".VnArial"/>
      <family val="2"/>
    </font>
    <font>
      <b/>
      <sz val="13"/>
      <color indexed="8"/>
      <name val="Times New Roman"/>
      <family val="1"/>
    </font>
    <font>
      <b/>
      <sz val="12"/>
      <color indexed="8"/>
      <name val="Times New Roman"/>
      <family val="1"/>
    </font>
    <font>
      <b/>
      <sz val="11"/>
      <color indexed="8"/>
      <name val="Times New Roman"/>
      <family val="1"/>
    </font>
    <font>
      <b/>
      <sz val="12"/>
      <name val="Times New Roman"/>
      <family val="1"/>
    </font>
    <font>
      <sz val="12"/>
      <color indexed="8"/>
      <name val="Times New Roman"/>
      <family val="1"/>
    </font>
    <font>
      <sz val="8"/>
      <color indexed="8"/>
      <name val="Times New Roman"/>
      <family val="1"/>
    </font>
    <font>
      <sz val="8"/>
      <name val="Times New Roman"/>
      <family val="1"/>
    </font>
    <font>
      <b/>
      <sz val="12"/>
      <color indexed="8"/>
      <name val="Symbol"/>
      <family val="1"/>
    </font>
    <font>
      <b/>
      <sz val="9"/>
      <color indexed="8"/>
      <name val="Tahoma"/>
      <family val="2"/>
    </font>
    <font>
      <sz val="9"/>
      <color indexed="8"/>
      <name val="Tahoma"/>
      <family val="2"/>
    </font>
    <font>
      <b/>
      <sz val="10"/>
      <name val="Times New Roman"/>
      <family val="1"/>
    </font>
    <font>
      <sz val="10"/>
      <color indexed="56"/>
      <name val="Times New Roman"/>
      <family val="1"/>
    </font>
    <font>
      <sz val="9"/>
      <name val="Times New Roman"/>
      <family val="1"/>
    </font>
    <font>
      <b/>
      <sz val="13"/>
      <name val="Times New Roman"/>
      <family val="1"/>
    </font>
    <font>
      <sz val="13"/>
      <name val="Times New Roman"/>
      <family val="1"/>
    </font>
    <font>
      <sz val="12"/>
      <name val="Times New Roman"/>
      <family val="1"/>
    </font>
    <font>
      <b/>
      <i/>
      <sz val="12"/>
      <name val="Times New Roman"/>
      <family val="1"/>
    </font>
    <font>
      <sz val="8"/>
      <color indexed="58"/>
      <name val="Times New Roman"/>
      <family val="1"/>
    </font>
    <font>
      <b/>
      <sz val="16"/>
      <name val="Times New Roman"/>
      <family val="1"/>
    </font>
    <font>
      <sz val="11"/>
      <color indexed="9"/>
      <name val="Times New Roman"/>
      <family val="1"/>
    </font>
    <font>
      <i/>
      <sz val="10"/>
      <color indexed="56"/>
      <name val="Times New Roman"/>
      <family val="1"/>
    </font>
    <font>
      <i/>
      <sz val="8"/>
      <color indexed="58"/>
      <name val="Times New Roman"/>
      <family val="1"/>
    </font>
    <font>
      <b/>
      <sz val="9"/>
      <name val="Times New Roman"/>
      <family val="1"/>
    </font>
    <font>
      <sz val="9"/>
      <color indexed="56"/>
      <name val="Calibri"/>
      <family val="2"/>
    </font>
    <font>
      <sz val="9"/>
      <color indexed="56"/>
      <name val="Times New Roman"/>
      <family val="1"/>
    </font>
    <font>
      <sz val="11"/>
      <name val="Times New Roman"/>
      <family val="1"/>
    </font>
    <font>
      <b/>
      <sz val="10"/>
      <color indexed="8"/>
      <name val="Times New Roman"/>
      <family val="1"/>
    </font>
    <font>
      <sz val="10"/>
      <color indexed="8"/>
      <name val="Times New Roman"/>
      <family val="1"/>
    </font>
    <font>
      <sz val="9"/>
      <name val="Tahoma"/>
      <family val="2"/>
    </font>
    <font>
      <b/>
      <sz val="9"/>
      <name val="Tahoma"/>
      <family val="2"/>
    </font>
    <font>
      <sz val="13"/>
      <color indexed="10"/>
      <name val="Times New Roman"/>
      <family val="2"/>
    </font>
    <font>
      <sz val="10"/>
      <color indexed="10"/>
      <name val="Times New Roman"/>
      <family val="1"/>
    </font>
    <font>
      <sz val="11"/>
      <color indexed="8"/>
      <name val="Times New Roman"/>
      <family val="1"/>
    </font>
    <font>
      <sz val="12"/>
      <name val="Calibri"/>
      <family val="2"/>
    </font>
    <font>
      <b/>
      <sz val="12"/>
      <name val="Calibri"/>
      <family val="2"/>
    </font>
    <font>
      <b/>
      <sz val="14"/>
      <name val="Times New Roman"/>
      <family val="1"/>
    </font>
    <font>
      <sz val="13"/>
      <color indexed="56"/>
      <name val="Times New Roman"/>
      <family val="1"/>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u val="single"/>
      <sz val="13"/>
      <color indexed="12"/>
      <name val="Times New Roman"/>
      <family val="2"/>
    </font>
    <font>
      <u val="single"/>
      <sz val="13"/>
      <color indexed="20"/>
      <name val="Times New Roman"/>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0"/>
      <color indexed="10"/>
      <name val="Arial"/>
      <family val="2"/>
    </font>
    <font>
      <i/>
      <sz val="11"/>
      <color indexed="10"/>
      <name val="Times New Roman"/>
      <family val="1"/>
    </font>
    <font>
      <i/>
      <sz val="11"/>
      <color indexed="36"/>
      <name val="Times New Roman"/>
      <family val="1"/>
    </font>
    <font>
      <b/>
      <sz val="11"/>
      <color indexed="36"/>
      <name val="Times New Roman"/>
      <family val="1"/>
    </font>
    <font>
      <sz val="11"/>
      <color indexed="36"/>
      <name val="Times New Roman"/>
      <family val="1"/>
    </font>
    <font>
      <sz val="12"/>
      <color indexed="10"/>
      <name val="Times New Roman"/>
      <family val="1"/>
    </font>
    <font>
      <b/>
      <sz val="13"/>
      <color indexed="36"/>
      <name val="Times New Roman"/>
      <family val="1"/>
    </font>
    <font>
      <b/>
      <sz val="10.5"/>
      <color indexed="36"/>
      <name val="Times New Roman"/>
      <family val="1"/>
    </font>
    <font>
      <sz val="11"/>
      <color indexed="36"/>
      <name val="Calibri"/>
      <family val="2"/>
    </font>
    <font>
      <b/>
      <sz val="11"/>
      <name val="Times New Roman"/>
      <family val="1"/>
    </font>
    <font>
      <sz val="12"/>
      <color indexed="8"/>
      <name val="VnArial"/>
      <family val="0"/>
    </font>
    <font>
      <sz val="13"/>
      <color indexed="8"/>
      <name val="VnArial"/>
      <family val="0"/>
    </font>
    <font>
      <sz val="14"/>
      <color indexed="8"/>
      <name val="VnArial"/>
      <family val="0"/>
    </font>
    <font>
      <b/>
      <sz val="8"/>
      <name val="Times New Roman"/>
      <family val="2"/>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8"/>
      </left>
      <right>
        <color indexed="63"/>
      </right>
      <top style="thin">
        <color indexed="8"/>
      </top>
      <bottom style="thin">
        <color indexed="8"/>
      </bottom>
    </border>
    <border>
      <left>
        <color indexed="63"/>
      </left>
      <right>
        <color indexed="63"/>
      </right>
      <top style="thin">
        <color indexed="62"/>
      </top>
      <bottom style="double">
        <color indexed="62"/>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hair">
        <color indexed="8"/>
      </top>
      <bottom style="thin"/>
    </border>
    <border>
      <left style="thin">
        <color indexed="8"/>
      </left>
      <right>
        <color indexed="63"/>
      </right>
      <top style="hair">
        <color indexed="8"/>
      </top>
      <bottom style="thin"/>
    </border>
    <border>
      <left>
        <color indexed="63"/>
      </left>
      <right style="thin">
        <color indexed="8"/>
      </right>
      <top style="hair">
        <color indexed="8"/>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color indexed="8"/>
      </left>
      <right style="thin">
        <color indexed="8"/>
      </right>
      <top style="thin">
        <color indexed="8"/>
      </top>
      <bottom style="hair">
        <color indexed="8"/>
      </bottom>
    </border>
    <border>
      <left style="thin">
        <color indexed="29"/>
      </left>
      <right style="thin">
        <color indexed="29"/>
      </right>
      <top style="hair">
        <color indexed="8"/>
      </top>
      <bottom style="hair">
        <color indexed="8"/>
      </bottom>
    </border>
    <border>
      <left>
        <color indexed="63"/>
      </left>
      <right style="thin"/>
      <top style="thin"/>
      <bottom style="thin"/>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3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Border="0" applyAlignment="0" applyProtection="0"/>
    <xf numFmtId="0" fontId="2" fillId="0" borderId="0" applyNumberFormat="0" applyFill="0" applyBorder="0" applyAlignment="0" applyProtection="0"/>
    <xf numFmtId="0" fontId="1" fillId="0" borderId="0">
      <alignment/>
      <protection/>
    </xf>
    <xf numFmtId="0"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175" fontId="0" fillId="0" borderId="0" applyFill="0" applyBorder="0" applyAlignment="0" applyProtection="0"/>
    <xf numFmtId="9" fontId="0" fillId="0" borderId="0" applyFill="0" applyBorder="0" applyAlignment="0" applyProtection="0"/>
    <xf numFmtId="178" fontId="0" fillId="0" borderId="0" applyFill="0" applyBorder="0" applyAlignment="0" applyProtection="0"/>
    <xf numFmtId="0"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0"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ill="0" applyBorder="0" applyAlignment="0" applyProtection="0"/>
    <xf numFmtId="172" fontId="0" fillId="0" borderId="0" applyFill="0" applyBorder="0" applyAlignment="0" applyProtection="0"/>
    <xf numFmtId="177"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75" fontId="0" fillId="0" borderId="0" applyFill="0" applyBorder="0" applyAlignment="0" applyProtection="0"/>
    <xf numFmtId="180"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175" fontId="0" fillId="0" borderId="0" applyFill="0" applyBorder="0" applyAlignment="0" applyProtection="0"/>
    <xf numFmtId="186" fontId="0" fillId="0" borderId="0" applyFill="0" applyBorder="0" applyAlignment="0" applyProtection="0"/>
    <xf numFmtId="179"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7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6" fontId="0" fillId="0" borderId="0" applyFill="0" applyBorder="0" applyAlignment="0" applyProtection="0"/>
    <xf numFmtId="177"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175" fontId="0" fillId="0" borderId="0" applyFill="0" applyBorder="0" applyAlignment="0" applyProtection="0"/>
    <xf numFmtId="186"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17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6" fontId="0" fillId="0" borderId="0" applyFill="0" applyBorder="0" applyAlignment="0" applyProtection="0"/>
    <xf numFmtId="177"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75"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ill="0" applyBorder="0" applyAlignment="0" applyProtection="0"/>
    <xf numFmtId="172"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175" fontId="0" fillId="0" borderId="0" applyFill="0" applyBorder="0" applyAlignment="0" applyProtection="0"/>
    <xf numFmtId="186" fontId="0" fillId="0" borderId="0" applyFill="0" applyBorder="0" applyAlignment="0" applyProtection="0"/>
    <xf numFmtId="175"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6" fontId="0" fillId="0" borderId="0" applyFill="0" applyBorder="0" applyAlignment="0" applyProtection="0"/>
    <xf numFmtId="177"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ill="0" applyBorder="0" applyAlignment="0" applyProtection="0"/>
    <xf numFmtId="172" fontId="0" fillId="0" borderId="0" applyFill="0" applyBorder="0" applyAlignment="0" applyProtection="0"/>
    <xf numFmtId="177" fontId="0" fillId="0" borderId="0" applyFill="0" applyBorder="0" applyAlignment="0" applyProtection="0"/>
    <xf numFmtId="0" fontId="4" fillId="0" borderId="0">
      <alignment/>
      <protection/>
    </xf>
    <xf numFmtId="0" fontId="4" fillId="0" borderId="0">
      <alignment/>
      <protection/>
    </xf>
    <xf numFmtId="0" fontId="5" fillId="2" borderId="0">
      <alignment/>
      <protection/>
    </xf>
    <xf numFmtId="0" fontId="6" fillId="0" borderId="0">
      <alignment/>
      <protection/>
    </xf>
    <xf numFmtId="174" fontId="7" fillId="0" borderId="0">
      <alignment horizontal="center"/>
      <protection/>
    </xf>
    <xf numFmtId="9" fontId="0" fillId="0" borderId="0" applyFill="0" applyBorder="0" applyAlignment="0" applyProtection="0"/>
    <xf numFmtId="0" fontId="8" fillId="2" borderId="0">
      <alignment/>
      <protection/>
    </xf>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9" fillId="2" borderId="0">
      <alignment/>
      <protection/>
    </xf>
    <xf numFmtId="0" fontId="10" fillId="0" borderId="0">
      <alignment wrapText="1"/>
      <protection/>
    </xf>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9" borderId="0" applyNumberFormat="0" applyBorder="0" applyAlignment="0" applyProtection="0"/>
    <xf numFmtId="0" fontId="80" fillId="1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81" fillId="13"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20" borderId="0" applyNumberFormat="0" applyBorder="0" applyAlignment="0" applyProtection="0"/>
    <xf numFmtId="0" fontId="0" fillId="0" borderId="0" applyFill="0" applyBorder="0" applyAlignment="0" applyProtection="0"/>
    <xf numFmtId="0" fontId="0" fillId="0" borderId="0" applyFill="0" applyBorder="0" applyAlignment="0" applyProtection="0"/>
    <xf numFmtId="189" fontId="0" fillId="0" borderId="0" applyFill="0" applyBorder="0" applyAlignment="0" applyProtection="0"/>
    <xf numFmtId="0" fontId="0" fillId="0" borderId="0" applyFill="0" applyBorder="0" applyAlignment="0" applyProtection="0"/>
    <xf numFmtId="19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77" fontId="0" fillId="0" borderId="0" applyFill="0" applyBorder="0" applyAlignment="0" applyProtection="0"/>
    <xf numFmtId="191" fontId="0" fillId="0" borderId="0" applyFill="0" applyBorder="0" applyAlignment="0" applyProtection="0"/>
    <xf numFmtId="0" fontId="0" fillId="0" borderId="0" applyFill="0" applyBorder="0" applyAlignment="0" applyProtection="0"/>
    <xf numFmtId="174" fontId="0" fillId="0" borderId="0" applyFill="0" applyBorder="0" applyAlignment="0" applyProtection="0"/>
    <xf numFmtId="181" fontId="0" fillId="0" borderId="0" applyFill="0" applyBorder="0" applyAlignment="0" applyProtection="0"/>
    <xf numFmtId="0" fontId="11" fillId="0" borderId="0">
      <alignment/>
      <protection/>
    </xf>
    <xf numFmtId="0" fontId="12" fillId="0" borderId="0">
      <alignment/>
      <protection/>
    </xf>
    <xf numFmtId="0" fontId="1" fillId="0" borderId="0" applyFill="0" applyBorder="0" applyAlignment="0">
      <protection/>
    </xf>
    <xf numFmtId="192" fontId="1" fillId="0" borderId="0" applyFill="0" applyBorder="0" applyAlignment="0">
      <protection/>
    </xf>
    <xf numFmtId="193" fontId="1" fillId="0" borderId="0" applyFill="0" applyBorder="0" applyAlignment="0">
      <protection/>
    </xf>
    <xf numFmtId="0" fontId="13" fillId="0" borderId="0">
      <alignment/>
      <protection/>
    </xf>
    <xf numFmtId="194" fontId="0" fillId="0" borderId="0" applyFill="0" applyBorder="0" applyAlignment="0" applyProtection="0"/>
    <xf numFmtId="4" fontId="15" fillId="0" borderId="0" applyAlignment="0">
      <protection/>
    </xf>
    <xf numFmtId="0" fontId="16" fillId="0" borderId="0">
      <alignment/>
      <protection/>
    </xf>
    <xf numFmtId="183" fontId="0"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195"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7" fontId="14" fillId="0" borderId="0">
      <alignment/>
      <protection/>
    </xf>
    <xf numFmtId="3"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98" fontId="0" fillId="0" borderId="0" applyFill="0" applyBorder="0" applyAlignment="0" applyProtection="0"/>
    <xf numFmtId="199" fontId="14" fillId="0" borderId="0">
      <alignment/>
      <protection/>
    </xf>
    <xf numFmtId="0" fontId="0" fillId="0" borderId="0" applyFill="0" applyBorder="0" applyAlignment="0" applyProtection="0"/>
    <xf numFmtId="0" fontId="82" fillId="0" borderId="1" applyNumberFormat="0" applyFill="0" applyAlignment="0" applyProtection="0"/>
    <xf numFmtId="0" fontId="83" fillId="0" borderId="2" applyNumberFormat="0" applyFill="0" applyAlignment="0" applyProtection="0"/>
    <xf numFmtId="0" fontId="84" fillId="0" borderId="3" applyNumberFormat="0" applyFill="0" applyAlignment="0" applyProtection="0"/>
    <xf numFmtId="0" fontId="84" fillId="0" borderId="0" applyNumberFormat="0" applyFill="0" applyBorder="0" applyAlignment="0" applyProtection="0"/>
    <xf numFmtId="196" fontId="0" fillId="0" borderId="0" applyFill="0" applyBorder="0" applyAlignment="0" applyProtection="0"/>
    <xf numFmtId="0" fontId="85" fillId="21" borderId="4" applyNumberFormat="0" applyAlignment="0" applyProtection="0"/>
    <xf numFmtId="0" fontId="86" fillId="8" borderId="5" applyNumberFormat="0" applyAlignment="0" applyProtection="0"/>
    <xf numFmtId="179" fontId="0" fillId="0" borderId="0" applyFill="0" applyBorder="0" applyAlignment="0" applyProtection="0"/>
    <xf numFmtId="200" fontId="0" fillId="0" borderId="0" applyFill="0" applyBorder="0" applyAlignment="0" applyProtection="0"/>
    <xf numFmtId="201" fontId="14" fillId="0" borderId="0">
      <alignment/>
      <protection/>
    </xf>
    <xf numFmtId="0" fontId="17" fillId="0" borderId="0">
      <alignment vertical="center"/>
      <protection/>
    </xf>
    <xf numFmtId="0" fontId="1" fillId="0" borderId="0" applyFill="0" applyBorder="0" applyAlignment="0">
      <protection/>
    </xf>
    <xf numFmtId="2" fontId="0" fillId="0" borderId="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center"/>
    </xf>
    <xf numFmtId="0" fontId="20" fillId="0" borderId="0" applyNumberFormat="0" applyFill="0" applyBorder="0" applyAlignment="0" applyProtection="0"/>
    <xf numFmtId="0" fontId="21" fillId="0" borderId="0" applyNumberFormat="0" applyFill="0" applyBorder="0" applyProtection="0">
      <alignment vertical="center"/>
    </xf>
    <xf numFmtId="0" fontId="2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2" borderId="6" applyNumberFormat="0" applyFont="0" applyAlignment="0" applyProtection="0"/>
    <xf numFmtId="0" fontId="26" fillId="23" borderId="0" applyNumberFormat="0" applyBorder="0" applyAlignment="0" applyProtection="0"/>
    <xf numFmtId="0" fontId="0" fillId="0" borderId="0" applyNumberFormat="0" applyBorder="0" applyAlignment="0">
      <protection/>
    </xf>
    <xf numFmtId="0" fontId="27" fillId="0" borderId="0">
      <alignment horizontal="left"/>
      <protection/>
    </xf>
    <xf numFmtId="0" fontId="27" fillId="0" borderId="7" applyNumberFormat="0" applyAlignment="0" applyProtection="0"/>
    <xf numFmtId="0" fontId="27" fillId="0" borderId="8">
      <alignment horizontal="left" vertical="center"/>
      <protection/>
    </xf>
    <xf numFmtId="175" fontId="3" fillId="0" borderId="0">
      <alignment/>
      <protection locked="0"/>
    </xf>
    <xf numFmtId="175" fontId="3" fillId="0" borderId="0">
      <alignment/>
      <protection locked="0"/>
    </xf>
    <xf numFmtId="0" fontId="28" fillId="0" borderId="0">
      <alignment/>
      <protection/>
    </xf>
    <xf numFmtId="0" fontId="89" fillId="0" borderId="0" applyNumberFormat="0" applyFill="0" applyBorder="0" applyAlignment="0" applyProtection="0"/>
    <xf numFmtId="177" fontId="0" fillId="0" borderId="0" applyFill="0" applyBorder="0" applyAlignment="0" applyProtection="0"/>
    <xf numFmtId="0" fontId="26" fillId="23" borderId="0" applyNumberFormat="0" applyBorder="0" applyAlignment="0" applyProtection="0"/>
    <xf numFmtId="0" fontId="87" fillId="24" borderId="9" applyNumberFormat="0" applyAlignment="0" applyProtection="0"/>
    <xf numFmtId="0" fontId="1" fillId="0" borderId="0" applyFill="0" applyBorder="0" applyAlignment="0">
      <protection/>
    </xf>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40" fontId="0" fillId="0" borderId="0" applyFill="0" applyBorder="0" applyAlignment="0" applyProtection="0"/>
    <xf numFmtId="0" fontId="29" fillId="0" borderId="10">
      <alignment/>
      <protection/>
    </xf>
    <xf numFmtId="202" fontId="0" fillId="0" borderId="0" applyFill="0" applyBorder="0" applyAlignment="0" applyProtection="0"/>
    <xf numFmtId="176" fontId="0" fillId="0" borderId="0" applyFill="0" applyBorder="0" applyAlignment="0" applyProtection="0"/>
    <xf numFmtId="203" fontId="0" fillId="0" borderId="0" applyFill="0" applyBorder="0" applyAlignment="0" applyProtection="0"/>
    <xf numFmtId="204" fontId="0" fillId="0" borderId="0" applyFill="0" applyBorder="0" applyAlignment="0" applyProtection="0"/>
    <xf numFmtId="0" fontId="0" fillId="0" borderId="0" applyNumberFormat="0" applyFill="0" applyAlignment="0">
      <protection/>
    </xf>
    <xf numFmtId="0" fontId="30" fillId="0" borderId="11">
      <alignment/>
      <protection/>
    </xf>
    <xf numFmtId="0" fontId="31" fillId="0" borderId="0">
      <alignment/>
      <protection/>
    </xf>
    <xf numFmtId="37" fontId="32" fillId="0" borderId="0">
      <alignment/>
      <protection/>
    </xf>
    <xf numFmtId="205" fontId="33" fillId="0" borderId="0">
      <alignment/>
      <protection/>
    </xf>
    <xf numFmtId="0" fontId="34" fillId="0" borderId="0">
      <alignment/>
      <protection/>
    </xf>
    <xf numFmtId="0" fontId="34" fillId="0" borderId="0">
      <alignment/>
      <protection/>
    </xf>
    <xf numFmtId="0" fontId="35" fillId="0" borderId="0">
      <alignment/>
      <protection/>
    </xf>
    <xf numFmtId="0" fontId="16" fillId="0" borderId="0">
      <alignment/>
      <protection/>
    </xf>
    <xf numFmtId="0" fontId="30" fillId="0" borderId="0">
      <alignment/>
      <protection/>
    </xf>
    <xf numFmtId="0" fontId="36" fillId="0" borderId="0">
      <alignment/>
      <protection/>
    </xf>
    <xf numFmtId="0" fontId="2" fillId="0" borderId="0">
      <alignment/>
      <protection/>
    </xf>
    <xf numFmtId="0" fontId="88" fillId="0" borderId="12"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0" fillId="0" borderId="0" applyFill="0" applyBorder="0" applyAlignment="0" applyProtection="0"/>
    <xf numFmtId="0" fontId="31" fillId="0" borderId="0">
      <alignment/>
      <protection/>
    </xf>
    <xf numFmtId="9" fontId="1" fillId="0" borderId="0" applyFill="0" applyBorder="0" applyAlignment="0" applyProtection="0"/>
    <xf numFmtId="10" fontId="0" fillId="0" borderId="0" applyFill="0" applyBorder="0" applyAlignment="0" applyProtection="0"/>
    <xf numFmtId="0" fontId="24" fillId="0" borderId="0" applyNumberFormat="0" applyBorder="0">
      <alignment/>
      <protection/>
    </xf>
    <xf numFmtId="9" fontId="0" fillId="0" borderId="0" applyFill="0" applyBorder="0" applyAlignment="0" applyProtection="0"/>
    <xf numFmtId="0" fontId="1" fillId="0" borderId="0">
      <alignment/>
      <protection/>
    </xf>
    <xf numFmtId="0" fontId="1" fillId="0" borderId="0" applyFill="0" applyBorder="0" applyAlignment="0">
      <protection/>
    </xf>
    <xf numFmtId="177" fontId="0" fillId="0" borderId="0" applyFill="0" applyBorder="0" applyAlignment="0" applyProtection="0"/>
    <xf numFmtId="0" fontId="2" fillId="0" borderId="0" applyNumberFormat="0" applyFill="0" applyBorder="0" applyAlignment="0" applyProtection="0"/>
    <xf numFmtId="3" fontId="37" fillId="0" borderId="0">
      <alignment/>
      <protection/>
    </xf>
    <xf numFmtId="180"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6" fontId="0" fillId="0" borderId="0" applyFill="0" applyBorder="0" applyAlignment="0" applyProtection="0"/>
    <xf numFmtId="177" fontId="0" fillId="0" borderId="0" applyFill="0" applyBorder="0" applyAlignment="0" applyProtection="0"/>
    <xf numFmtId="180"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9" fontId="0" fillId="0" borderId="0" applyFill="0" applyBorder="0" applyAlignment="0" applyProtection="0"/>
    <xf numFmtId="175" fontId="0" fillId="0" borderId="0" applyFill="0" applyBorder="0" applyAlignment="0" applyProtection="0"/>
    <xf numFmtId="186" fontId="0" fillId="0" borderId="0" applyFill="0" applyBorder="0" applyAlignment="0" applyProtection="0"/>
    <xf numFmtId="187" fontId="0" fillId="0" borderId="0" applyFill="0" applyBorder="0" applyAlignment="0" applyProtection="0"/>
    <xf numFmtId="179"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6" fontId="0" fillId="0" borderId="0" applyFill="0" applyBorder="0" applyAlignment="0" applyProtection="0"/>
    <xf numFmtId="17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0" fontId="38" fillId="0" borderId="0">
      <alignment/>
      <protection/>
    </xf>
    <xf numFmtId="0" fontId="29" fillId="0" borderId="0">
      <alignment/>
      <protection/>
    </xf>
    <xf numFmtId="0" fontId="39" fillId="0" borderId="0">
      <alignment/>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206" fontId="30" fillId="0" borderId="13">
      <alignment horizontal="right" vertical="center"/>
      <protection/>
    </xf>
    <xf numFmtId="180" fontId="15"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6"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180" fontId="15" fillId="0" borderId="13">
      <alignment horizontal="right" vertical="center"/>
      <protection/>
    </xf>
    <xf numFmtId="180" fontId="15" fillId="0" borderId="13">
      <alignment horizontal="right" vertical="center"/>
      <protection/>
    </xf>
    <xf numFmtId="180" fontId="15" fillId="0" borderId="13">
      <alignment horizontal="right" vertical="center"/>
      <protection/>
    </xf>
    <xf numFmtId="180" fontId="15" fillId="0" borderId="13">
      <alignment horizontal="right" vertical="center"/>
      <protection/>
    </xf>
    <xf numFmtId="180" fontId="15" fillId="0" borderId="13">
      <alignment horizontal="right" vertical="center"/>
      <protection/>
    </xf>
    <xf numFmtId="180" fontId="15"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180" fontId="15"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7" fontId="30" fillId="0" borderId="13">
      <alignment horizontal="right" vertical="center"/>
      <protection/>
    </xf>
    <xf numFmtId="209" fontId="2" fillId="0" borderId="13">
      <alignment horizontal="right" vertical="center"/>
      <protection/>
    </xf>
    <xf numFmtId="209" fontId="2" fillId="0" borderId="13">
      <alignment horizontal="right" vertical="center"/>
      <protection/>
    </xf>
    <xf numFmtId="209" fontId="2" fillId="0" borderId="13">
      <alignment horizontal="right" vertical="center"/>
      <protection/>
    </xf>
    <xf numFmtId="209" fontId="2" fillId="0" borderId="13">
      <alignment horizontal="right" vertical="center"/>
      <protection/>
    </xf>
    <xf numFmtId="206"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208" fontId="30" fillId="0" borderId="13">
      <alignment horizontal="right" vertical="center"/>
      <protection/>
    </xf>
    <xf numFmtId="186" fontId="2" fillId="0" borderId="13">
      <alignment horizontal="right" vertical="center"/>
      <protection/>
    </xf>
    <xf numFmtId="186" fontId="2" fillId="0" borderId="13">
      <alignment horizontal="right" vertical="center"/>
      <protection/>
    </xf>
    <xf numFmtId="186" fontId="2" fillId="0" borderId="13">
      <alignment horizontal="right" vertical="center"/>
      <protection/>
    </xf>
    <xf numFmtId="186" fontId="2" fillId="0" borderId="13">
      <alignment horizontal="right" vertical="center"/>
      <protection/>
    </xf>
    <xf numFmtId="49" fontId="40" fillId="0" borderId="0" applyFill="0" applyBorder="0" applyAlignment="0">
      <protection/>
    </xf>
    <xf numFmtId="0" fontId="1" fillId="0" borderId="0" applyFill="0" applyBorder="0" applyAlignment="0">
      <protection/>
    </xf>
    <xf numFmtId="210" fontId="30" fillId="0" borderId="13">
      <alignment horizontal="center"/>
      <protection/>
    </xf>
    <xf numFmtId="0" fontId="30" fillId="0" borderId="0" applyNumberFormat="0" applyFill="0" applyBorder="0" applyAlignment="0" applyProtection="0"/>
    <xf numFmtId="0" fontId="91" fillId="0" borderId="0" applyNumberFormat="0" applyFill="0" applyBorder="0" applyAlignment="0" applyProtection="0"/>
    <xf numFmtId="0" fontId="92" fillId="21" borderId="5" applyNumberFormat="0" applyAlignment="0" applyProtection="0"/>
    <xf numFmtId="0" fontId="93" fillId="0" borderId="14" applyNumberFormat="0" applyFill="0" applyAlignment="0" applyProtection="0"/>
    <xf numFmtId="0" fontId="94" fillId="5" borderId="0" applyNumberFormat="0" applyBorder="0" applyAlignment="0" applyProtection="0"/>
    <xf numFmtId="0" fontId="95" fillId="25" borderId="0" applyNumberFormat="0" applyBorder="0" applyAlignment="0" applyProtection="0"/>
    <xf numFmtId="3" fontId="41" fillId="0" borderId="0" applyFill="0">
      <alignment vertical="center"/>
      <protection/>
    </xf>
    <xf numFmtId="0" fontId="96" fillId="0" borderId="0" applyNumberFormat="0" applyFill="0" applyBorder="0" applyAlignment="0" applyProtection="0"/>
    <xf numFmtId="0" fontId="97" fillId="0" borderId="0" applyNumberFormat="0" applyFill="0" applyBorder="0" applyAlignment="0" applyProtection="0"/>
    <xf numFmtId="211" fontId="30" fillId="0" borderId="0">
      <alignment/>
      <protection/>
    </xf>
    <xf numFmtId="208" fontId="30" fillId="0" borderId="11">
      <alignment/>
      <protection/>
    </xf>
    <xf numFmtId="191" fontId="0" fillId="0" borderId="0" applyFill="0" applyBorder="0" applyAlignment="0" applyProtection="0"/>
    <xf numFmtId="174" fontId="0" fillId="0" borderId="0" applyFill="0" applyBorder="0" applyAlignment="0" applyProtection="0"/>
    <xf numFmtId="0" fontId="98" fillId="4" borderId="0" applyNumberFormat="0" applyBorder="0" applyAlignment="0" applyProtection="0"/>
    <xf numFmtId="0" fontId="42" fillId="0" borderId="0" applyNumberFormat="0" applyFill="0" applyBorder="0" applyAlignment="0" applyProtection="0"/>
  </cellStyleXfs>
  <cellXfs count="497">
    <xf numFmtId="0" fontId="0" fillId="0" borderId="0" xfId="0" applyAlignment="1">
      <alignment/>
    </xf>
    <xf numFmtId="0" fontId="0" fillId="0" borderId="0" xfId="0" applyAlignment="1">
      <alignment horizontal="center"/>
    </xf>
    <xf numFmtId="0" fontId="43"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3" fillId="0" borderId="0" xfId="0" applyFont="1" applyAlignment="1">
      <alignment horizontal="right" vertical="center"/>
    </xf>
    <xf numFmtId="0" fontId="43" fillId="0" borderId="0" xfId="0" applyFont="1" applyAlignment="1">
      <alignment horizontal="center" vertical="center"/>
    </xf>
    <xf numFmtId="0" fontId="45" fillId="0" borderId="0" xfId="0" applyFont="1" applyAlignment="1">
      <alignment horizontal="left" vertical="center"/>
    </xf>
    <xf numFmtId="0" fontId="0" fillId="0" borderId="0" xfId="0" applyAlignment="1">
      <alignment horizontal="left" vertical="center"/>
    </xf>
    <xf numFmtId="0" fontId="44" fillId="0" borderId="11" xfId="0" applyFont="1" applyBorder="1" applyAlignment="1">
      <alignment horizontal="center" vertical="center" wrapText="1"/>
    </xf>
    <xf numFmtId="0" fontId="47" fillId="0" borderId="0" xfId="0" applyFont="1" applyAlignment="1">
      <alignment/>
    </xf>
    <xf numFmtId="49" fontId="48" fillId="0" borderId="0" xfId="0" applyNumberFormat="1" applyFont="1" applyAlignment="1">
      <alignment/>
    </xf>
    <xf numFmtId="49" fontId="44" fillId="0" borderId="0" xfId="0" applyNumberFormat="1" applyFont="1" applyAlignment="1">
      <alignment/>
    </xf>
    <xf numFmtId="0" fontId="47" fillId="0" borderId="15" xfId="0" applyFont="1" applyBorder="1" applyAlignment="1">
      <alignment horizontal="center" vertical="center"/>
    </xf>
    <xf numFmtId="0" fontId="47" fillId="0" borderId="0" xfId="0" applyFont="1" applyAlignment="1">
      <alignment vertical="center"/>
    </xf>
    <xf numFmtId="0" fontId="47" fillId="0" borderId="16" xfId="0" applyFont="1" applyBorder="1" applyAlignment="1">
      <alignment horizontal="center" vertical="center"/>
    </xf>
    <xf numFmtId="0" fontId="44" fillId="0" borderId="0" xfId="0" applyFont="1" applyAlignment="1">
      <alignment vertical="center"/>
    </xf>
    <xf numFmtId="0" fontId="47" fillId="0" borderId="0" xfId="0" applyFont="1" applyAlignment="1">
      <alignment/>
    </xf>
    <xf numFmtId="0" fontId="44" fillId="0" borderId="15" xfId="0" applyFont="1" applyBorder="1" applyAlignment="1">
      <alignment horizontal="center" vertical="center"/>
    </xf>
    <xf numFmtId="3" fontId="44" fillId="0" borderId="15" xfId="0" applyNumberFormat="1" applyFont="1" applyBorder="1" applyAlignment="1">
      <alignment horizontal="right" vertical="center"/>
    </xf>
    <xf numFmtId="0" fontId="44" fillId="0" borderId="0" xfId="0" applyFont="1" applyAlignment="1">
      <alignment/>
    </xf>
    <xf numFmtId="191" fontId="0" fillId="0" borderId="0" xfId="0" applyNumberFormat="1" applyAlignment="1">
      <alignment horizontal="right"/>
    </xf>
    <xf numFmtId="0" fontId="0" fillId="0" borderId="0" xfId="0" applyAlignment="1">
      <alignment horizontal="right"/>
    </xf>
    <xf numFmtId="191" fontId="44" fillId="0" borderId="11" xfId="0" applyNumberFormat="1" applyFont="1" applyBorder="1" applyAlignment="1">
      <alignment horizontal="center" vertical="center" wrapText="1"/>
    </xf>
    <xf numFmtId="0" fontId="0" fillId="0" borderId="0" xfId="0" applyAlignment="1">
      <alignment vertical="center" wrapText="1"/>
    </xf>
    <xf numFmtId="0" fontId="47" fillId="0" borderId="17" xfId="0" applyFont="1" applyBorder="1" applyAlignment="1">
      <alignment horizontal="center" vertical="center"/>
    </xf>
    <xf numFmtId="3" fontId="47" fillId="0" borderId="17" xfId="0" applyNumberFormat="1" applyFont="1" applyBorder="1" applyAlignment="1">
      <alignment vertical="center"/>
    </xf>
    <xf numFmtId="191" fontId="47" fillId="0" borderId="17" xfId="0" applyNumberFormat="1" applyFont="1" applyBorder="1" applyAlignment="1">
      <alignment horizontal="right" vertical="center"/>
    </xf>
    <xf numFmtId="3" fontId="47" fillId="0" borderId="15" xfId="0" applyNumberFormat="1" applyFont="1" applyBorder="1" applyAlignment="1">
      <alignment vertical="center"/>
    </xf>
    <xf numFmtId="191" fontId="47" fillId="0" borderId="15" xfId="0" applyNumberFormat="1" applyFont="1" applyBorder="1" applyAlignment="1">
      <alignment horizontal="right" vertical="center"/>
    </xf>
    <xf numFmtId="3" fontId="47" fillId="0" borderId="15" xfId="0" applyNumberFormat="1" applyFont="1" applyBorder="1" applyAlignment="1">
      <alignment vertical="center" wrapText="1"/>
    </xf>
    <xf numFmtId="191" fontId="47" fillId="0" borderId="16" xfId="0" applyNumberFormat="1" applyFont="1" applyBorder="1" applyAlignment="1">
      <alignment horizontal="right" vertical="center"/>
    </xf>
    <xf numFmtId="0" fontId="47" fillId="0" borderId="0" xfId="0" applyFont="1" applyAlignment="1">
      <alignment horizontal="center"/>
    </xf>
    <xf numFmtId="2" fontId="0" fillId="0" borderId="0" xfId="0" applyNumberFormat="1" applyAlignment="1">
      <alignment/>
    </xf>
    <xf numFmtId="0" fontId="16" fillId="0" borderId="0" xfId="240" applyFont="1" applyFill="1" applyAlignment="1" applyProtection="1">
      <alignment vertical="center"/>
      <protection locked="0"/>
    </xf>
    <xf numFmtId="0" fontId="16" fillId="0" borderId="0" xfId="240" applyFont="1" applyFill="1" applyAlignment="1" applyProtection="1">
      <alignment vertical="center"/>
      <protection hidden="1"/>
    </xf>
    <xf numFmtId="0" fontId="60" fillId="0" borderId="0" xfId="240" applyFont="1" applyFill="1" applyAlignment="1" applyProtection="1">
      <alignment vertical="center"/>
      <protection locked="0"/>
    </xf>
    <xf numFmtId="0" fontId="62" fillId="0" borderId="0" xfId="240" applyFont="1" applyFill="1" applyAlignment="1" applyProtection="1">
      <alignment horizontal="center" vertical="center" wrapText="1"/>
      <protection locked="0"/>
    </xf>
    <xf numFmtId="0" fontId="16" fillId="0" borderId="0" xfId="240" applyFont="1" applyFill="1" applyAlignment="1" applyProtection="1">
      <alignment horizontal="center" vertical="center" wrapText="1"/>
      <protection locked="0"/>
    </xf>
    <xf numFmtId="0" fontId="63" fillId="0" borderId="18" xfId="242" applyNumberFormat="1" applyFont="1" applyFill="1" applyBorder="1" applyAlignment="1" applyProtection="1">
      <alignment horizontal="center" vertical="center"/>
      <protection locked="0"/>
    </xf>
    <xf numFmtId="0" fontId="63" fillId="0" borderId="18" xfId="242" applyFont="1" applyFill="1" applyBorder="1" applyAlignment="1" applyProtection="1">
      <alignment horizontal="center" vertical="center"/>
      <protection locked="0"/>
    </xf>
    <xf numFmtId="0" fontId="63" fillId="0" borderId="18" xfId="242" applyFont="1" applyFill="1" applyBorder="1" applyAlignment="1" applyProtection="1">
      <alignment horizontal="center" vertical="center"/>
      <protection hidden="1"/>
    </xf>
    <xf numFmtId="0" fontId="64" fillId="0" borderId="18" xfId="242" applyFont="1" applyFill="1" applyBorder="1" applyAlignment="1" applyProtection="1">
      <alignment horizontal="center" vertical="center"/>
      <protection locked="0"/>
    </xf>
    <xf numFmtId="0" fontId="66" fillId="0" borderId="0" xfId="240" applyFont="1" applyFill="1" applyAlignment="1" applyProtection="1">
      <alignment vertical="center"/>
      <protection locked="0"/>
    </xf>
    <xf numFmtId="0" fontId="67" fillId="0" borderId="0" xfId="240" applyFont="1" applyFill="1" applyAlignment="1" applyProtection="1">
      <alignment horizontal="center" vertical="center" wrapText="1"/>
      <protection locked="0"/>
    </xf>
    <xf numFmtId="0" fontId="31" fillId="0" borderId="16" xfId="242" applyFont="1" applyFill="1" applyBorder="1" applyAlignment="1" applyProtection="1">
      <alignment horizontal="center" vertical="center"/>
      <protection locked="0"/>
    </xf>
    <xf numFmtId="0" fontId="31" fillId="0" borderId="16" xfId="242" applyNumberFormat="1" applyFont="1" applyFill="1" applyBorder="1" applyAlignment="1" applyProtection="1">
      <alignment vertical="center" wrapText="1"/>
      <protection locked="0"/>
    </xf>
    <xf numFmtId="174" fontId="31" fillId="0" borderId="16" xfId="177" applyNumberFormat="1" applyFont="1" applyFill="1" applyBorder="1" applyAlignment="1" applyProtection="1">
      <alignment vertical="center"/>
      <protection locked="0"/>
    </xf>
    <xf numFmtId="2" fontId="31" fillId="0" borderId="16" xfId="242" applyNumberFormat="1" applyFont="1" applyFill="1" applyBorder="1" applyAlignment="1" applyProtection="1">
      <alignment horizontal="center" vertical="center"/>
      <protection hidden="1"/>
    </xf>
    <xf numFmtId="0" fontId="31" fillId="0" borderId="16" xfId="242" applyNumberFormat="1" applyFont="1" applyFill="1" applyBorder="1" applyAlignment="1" applyProtection="1">
      <alignment horizontal="left" vertical="center"/>
      <protection hidden="1"/>
    </xf>
    <xf numFmtId="174" fontId="31" fillId="0" borderId="16" xfId="177" applyNumberFormat="1" applyFont="1" applyFill="1" applyBorder="1" applyAlignment="1" applyProtection="1">
      <alignment vertical="center"/>
      <protection hidden="1"/>
    </xf>
    <xf numFmtId="2" fontId="49" fillId="0" borderId="16" xfId="242" applyNumberFormat="1" applyFont="1" applyFill="1" applyBorder="1" applyAlignment="1" applyProtection="1">
      <alignment horizontal="center" vertical="center"/>
      <protection locked="0"/>
    </xf>
    <xf numFmtId="0" fontId="54" fillId="0" borderId="0" xfId="242" applyFont="1" applyFill="1" applyBorder="1" applyAlignment="1" applyProtection="1">
      <alignment horizontal="center" vertical="center"/>
      <protection locked="0"/>
    </xf>
    <xf numFmtId="0" fontId="54" fillId="0" borderId="0" xfId="242" applyNumberFormat="1" applyFont="1" applyFill="1" applyBorder="1" applyAlignment="1" applyProtection="1">
      <alignment vertical="center" wrapText="1"/>
      <protection locked="0"/>
    </xf>
    <xf numFmtId="174" fontId="54" fillId="0" borderId="0" xfId="177" applyNumberFormat="1" applyFont="1" applyFill="1" applyBorder="1" applyAlignment="1" applyProtection="1">
      <alignment vertical="center"/>
      <protection locked="0"/>
    </xf>
    <xf numFmtId="0" fontId="54" fillId="0" borderId="0" xfId="242" applyNumberFormat="1" applyFont="1" applyFill="1" applyBorder="1" applyAlignment="1" applyProtection="1">
      <alignment horizontal="center" vertical="center"/>
      <protection hidden="1"/>
    </xf>
    <xf numFmtId="2" fontId="54" fillId="0" borderId="0" xfId="242" applyNumberFormat="1" applyFont="1" applyFill="1" applyBorder="1" applyAlignment="1" applyProtection="1">
      <alignment horizontal="center" vertical="center"/>
      <protection hidden="1"/>
    </xf>
    <xf numFmtId="2" fontId="54" fillId="0" borderId="0" xfId="242" applyNumberFormat="1" applyFont="1" applyFill="1" applyBorder="1" applyAlignment="1" applyProtection="1">
      <alignment horizontal="center" vertical="center"/>
      <protection locked="0"/>
    </xf>
    <xf numFmtId="2" fontId="60" fillId="0" borderId="0" xfId="242" applyNumberFormat="1" applyFont="1" applyFill="1" applyBorder="1" applyAlignment="1" applyProtection="1">
      <alignment horizontal="center" vertical="center"/>
      <protection locked="0"/>
    </xf>
    <xf numFmtId="0" fontId="16" fillId="0" borderId="0" xfId="240" applyFont="1" applyFill="1" applyBorder="1" applyAlignment="1" applyProtection="1">
      <alignment vertical="center"/>
      <protection locked="0"/>
    </xf>
    <xf numFmtId="0" fontId="48" fillId="0" borderId="0" xfId="0" applyFont="1" applyAlignment="1">
      <alignment vertical="center"/>
    </xf>
    <xf numFmtId="3" fontId="0" fillId="0" borderId="0" xfId="0" applyNumberFormat="1" applyAlignment="1">
      <alignment/>
    </xf>
    <xf numFmtId="3" fontId="43" fillId="0" borderId="0" xfId="0" applyNumberFormat="1" applyFont="1" applyAlignment="1">
      <alignment/>
    </xf>
    <xf numFmtId="0" fontId="45" fillId="0" borderId="15" xfId="0" applyFont="1" applyBorder="1" applyAlignment="1">
      <alignment horizontal="center" vertical="center"/>
    </xf>
    <xf numFmtId="215" fontId="45" fillId="0" borderId="15" xfId="0" applyNumberFormat="1" applyFont="1" applyBorder="1" applyAlignment="1">
      <alignment horizontal="right" vertical="center"/>
    </xf>
    <xf numFmtId="3" fontId="45" fillId="0" borderId="15" xfId="0" applyNumberFormat="1" applyFont="1" applyBorder="1" applyAlignment="1">
      <alignment horizontal="left" vertical="center"/>
    </xf>
    <xf numFmtId="0" fontId="43" fillId="0" borderId="0" xfId="0" applyFont="1" applyAlignment="1">
      <alignment horizontal="right"/>
    </xf>
    <xf numFmtId="0" fontId="43" fillId="0" borderId="0" xfId="0" applyFont="1" applyAlignment="1">
      <alignment horizontal="left"/>
    </xf>
    <xf numFmtId="0" fontId="0" fillId="0" borderId="0" xfId="0" applyAlignment="1">
      <alignment/>
    </xf>
    <xf numFmtId="0" fontId="73" fillId="0" borderId="0" xfId="0" applyFont="1" applyAlignment="1">
      <alignment/>
    </xf>
    <xf numFmtId="216" fontId="0" fillId="0" borderId="0" xfId="0" applyNumberFormat="1" applyAlignment="1">
      <alignment horizontal="right"/>
    </xf>
    <xf numFmtId="0" fontId="58" fillId="0" borderId="0" xfId="0" applyFont="1" applyFill="1" applyAlignment="1">
      <alignment/>
    </xf>
    <xf numFmtId="0" fontId="58" fillId="0" borderId="15" xfId="0" applyFont="1" applyBorder="1" applyAlignment="1">
      <alignment horizontal="center" vertical="center"/>
    </xf>
    <xf numFmtId="3" fontId="58" fillId="0" borderId="15" xfId="0" applyNumberFormat="1" applyFont="1" applyBorder="1" applyAlignment="1">
      <alignment vertical="center"/>
    </xf>
    <xf numFmtId="217" fontId="58" fillId="0" borderId="15" xfId="0" applyNumberFormat="1" applyFont="1" applyBorder="1" applyAlignment="1">
      <alignment horizontal="right" vertical="center"/>
    </xf>
    <xf numFmtId="191" fontId="58" fillId="0" borderId="15" xfId="0" applyNumberFormat="1" applyFont="1" applyBorder="1" applyAlignment="1">
      <alignment horizontal="right" vertical="center"/>
    </xf>
    <xf numFmtId="0" fontId="57" fillId="0" borderId="0" xfId="0" applyFont="1" applyFill="1" applyAlignment="1">
      <alignment/>
    </xf>
    <xf numFmtId="0" fontId="17" fillId="0" borderId="18" xfId="242" applyFont="1" applyFill="1" applyBorder="1" applyAlignment="1" applyProtection="1">
      <alignment horizontal="center" vertical="center"/>
      <protection hidden="1"/>
    </xf>
    <xf numFmtId="2" fontId="31" fillId="0" borderId="0" xfId="242" applyNumberFormat="1" applyFont="1" applyFill="1" applyBorder="1" applyAlignment="1" applyProtection="1">
      <alignment horizontal="center" vertical="center"/>
      <protection hidden="1"/>
    </xf>
    <xf numFmtId="0" fontId="68" fillId="0" borderId="0" xfId="240" applyFont="1" applyFill="1" applyAlignment="1" applyProtection="1">
      <alignment vertical="center"/>
      <protection hidden="1"/>
    </xf>
    <xf numFmtId="0" fontId="58" fillId="0" borderId="19" xfId="0" applyFont="1" applyFill="1" applyBorder="1" applyAlignment="1">
      <alignment horizontal="center"/>
    </xf>
    <xf numFmtId="3" fontId="58" fillId="0" borderId="19" xfId="0" applyNumberFormat="1" applyFont="1" applyFill="1" applyBorder="1" applyAlignment="1">
      <alignment/>
    </xf>
    <xf numFmtId="214" fontId="1" fillId="0" borderId="0" xfId="172" applyNumberFormat="1" applyFont="1" applyFill="1" applyAlignment="1">
      <alignment/>
    </xf>
    <xf numFmtId="0" fontId="57" fillId="0" borderId="0" xfId="0" applyFont="1" applyFill="1" applyAlignment="1">
      <alignment/>
    </xf>
    <xf numFmtId="0" fontId="57" fillId="0" borderId="0" xfId="0" applyFont="1" applyFill="1" applyBorder="1" applyAlignment="1">
      <alignment horizontal="center"/>
    </xf>
    <xf numFmtId="0" fontId="56" fillId="0" borderId="19" xfId="0" applyFont="1" applyFill="1" applyBorder="1" applyAlignment="1">
      <alignment horizontal="center" vertical="center"/>
    </xf>
    <xf numFmtId="0" fontId="57" fillId="0" borderId="0" xfId="0" applyFont="1" applyFill="1" applyAlignment="1">
      <alignment vertical="center"/>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3" fontId="58" fillId="0" borderId="19" xfId="0" applyNumberFormat="1" applyFont="1" applyFill="1" applyBorder="1" applyAlignment="1">
      <alignment vertical="center" wrapText="1"/>
    </xf>
    <xf numFmtId="0" fontId="58" fillId="0" borderId="19" xfId="0" applyFont="1" applyFill="1" applyBorder="1" applyAlignment="1">
      <alignment horizontal="center" vertical="center"/>
    </xf>
    <xf numFmtId="0" fontId="58" fillId="0" borderId="19" xfId="0" applyFont="1" applyFill="1" applyBorder="1" applyAlignment="1">
      <alignment horizontal="left"/>
    </xf>
    <xf numFmtId="0" fontId="57" fillId="0" borderId="19" xfId="0" applyFont="1" applyFill="1" applyBorder="1" applyAlignment="1">
      <alignment horizontal="center"/>
    </xf>
    <xf numFmtId="0" fontId="57" fillId="0" borderId="19" xfId="0" applyFont="1" applyFill="1" applyBorder="1" applyAlignment="1">
      <alignment horizontal="left"/>
    </xf>
    <xf numFmtId="0" fontId="57" fillId="0" borderId="19" xfId="0" applyFont="1" applyFill="1" applyBorder="1" applyAlignment="1">
      <alignment/>
    </xf>
    <xf numFmtId="0" fontId="57" fillId="0" borderId="19" xfId="0" applyFont="1" applyFill="1" applyBorder="1" applyAlignment="1">
      <alignment/>
    </xf>
    <xf numFmtId="0" fontId="57" fillId="0" borderId="0" xfId="0" applyFont="1" applyFill="1" applyAlignment="1">
      <alignment horizontal="center"/>
    </xf>
    <xf numFmtId="0" fontId="57" fillId="0" borderId="0" xfId="0" applyFont="1" applyFill="1" applyAlignment="1">
      <alignment horizontal="left"/>
    </xf>
    <xf numFmtId="3" fontId="0" fillId="0" borderId="0" xfId="0" applyNumberFormat="1" applyAlignment="1">
      <alignment vertical="center"/>
    </xf>
    <xf numFmtId="0" fontId="44" fillId="0" borderId="17" xfId="0" applyFont="1" applyBorder="1" applyAlignment="1">
      <alignment horizontal="center" vertical="center"/>
    </xf>
    <xf numFmtId="0" fontId="45" fillId="0" borderId="17" xfId="0" applyFont="1" applyBorder="1" applyAlignment="1">
      <alignment horizontal="center" vertical="center"/>
    </xf>
    <xf numFmtId="215" fontId="45" fillId="0" borderId="17" xfId="0" applyNumberFormat="1" applyFont="1" applyBorder="1" applyAlignment="1">
      <alignment horizontal="right" vertical="center"/>
    </xf>
    <xf numFmtId="3" fontId="44" fillId="0" borderId="17" xfId="0" applyNumberFormat="1" applyFont="1" applyBorder="1" applyAlignment="1">
      <alignment horizontal="right" vertical="center"/>
    </xf>
    <xf numFmtId="0" fontId="45" fillId="0" borderId="0" xfId="0" applyFont="1" applyAlignment="1">
      <alignment vertical="center"/>
    </xf>
    <xf numFmtId="3" fontId="44" fillId="0" borderId="0" xfId="0" applyNumberFormat="1" applyFont="1" applyAlignment="1">
      <alignment/>
    </xf>
    <xf numFmtId="3" fontId="47" fillId="0" borderId="0" xfId="0" applyNumberFormat="1" applyFont="1" applyAlignment="1">
      <alignment/>
    </xf>
    <xf numFmtId="3" fontId="44" fillId="0" borderId="0" xfId="0" applyNumberFormat="1" applyFont="1" applyAlignment="1">
      <alignment vertical="center"/>
    </xf>
    <xf numFmtId="2" fontId="44" fillId="0" borderId="0" xfId="0" applyNumberFormat="1" applyFont="1" applyAlignment="1">
      <alignment/>
    </xf>
    <xf numFmtId="3" fontId="45" fillId="0" borderId="17" xfId="0" applyNumberFormat="1" applyFont="1" applyBorder="1" applyAlignment="1">
      <alignment vertical="center"/>
    </xf>
    <xf numFmtId="2" fontId="45" fillId="0" borderId="17" xfId="0" applyNumberFormat="1" applyFont="1" applyBorder="1" applyAlignment="1">
      <alignment horizontal="center" vertical="center"/>
    </xf>
    <xf numFmtId="0" fontId="44" fillId="0" borderId="0" xfId="0" applyFont="1" applyAlignment="1">
      <alignment horizontal="center"/>
    </xf>
    <xf numFmtId="0" fontId="69" fillId="0" borderId="19" xfId="0" applyFont="1" applyBorder="1" applyAlignment="1">
      <alignment horizontal="center" vertical="center" wrapText="1"/>
    </xf>
    <xf numFmtId="49" fontId="70" fillId="0" borderId="17" xfId="0" applyNumberFormat="1" applyFont="1" applyBorder="1" applyAlignment="1">
      <alignment horizontal="center" vertical="center"/>
    </xf>
    <xf numFmtId="49" fontId="31" fillId="0" borderId="17" xfId="242" applyNumberFormat="1" applyFont="1" applyFill="1" applyBorder="1" applyAlignment="1" applyProtection="1">
      <alignment horizontal="center" vertical="center" wrapText="1"/>
      <protection locked="0"/>
    </xf>
    <xf numFmtId="49" fontId="70" fillId="0" borderId="17" xfId="0" applyNumberFormat="1" applyFont="1" applyBorder="1" applyAlignment="1">
      <alignment horizontal="center" vertical="center" wrapText="1"/>
    </xf>
    <xf numFmtId="3" fontId="70" fillId="0" borderId="17" xfId="0" applyNumberFormat="1" applyFont="1" applyBorder="1" applyAlignment="1">
      <alignment/>
    </xf>
    <xf numFmtId="49" fontId="70" fillId="0" borderId="17" xfId="0" applyNumberFormat="1" applyFont="1" applyBorder="1" applyAlignment="1">
      <alignment/>
    </xf>
    <xf numFmtId="49" fontId="69" fillId="0" borderId="15" xfId="0" applyNumberFormat="1" applyFont="1" applyBorder="1" applyAlignment="1">
      <alignment horizontal="center" vertical="center"/>
    </xf>
    <xf numFmtId="49" fontId="69" fillId="0" borderId="15" xfId="0" applyNumberFormat="1" applyFont="1" applyBorder="1" applyAlignment="1">
      <alignment vertical="center" wrapText="1"/>
    </xf>
    <xf numFmtId="49" fontId="69" fillId="0" borderId="15" xfId="0" applyNumberFormat="1" applyFont="1" applyBorder="1" applyAlignment="1">
      <alignment horizontal="center" vertical="center" wrapText="1"/>
    </xf>
    <xf numFmtId="1" fontId="69" fillId="0" borderId="15" xfId="0" applyNumberFormat="1" applyFont="1" applyBorder="1" applyAlignment="1">
      <alignment horizontal="center" vertical="center" wrapText="1"/>
    </xf>
    <xf numFmtId="3" fontId="69" fillId="0" borderId="15" xfId="0" applyNumberFormat="1" applyFont="1" applyBorder="1" applyAlignment="1">
      <alignment horizontal="right" vertical="center"/>
    </xf>
    <xf numFmtId="0" fontId="70" fillId="0" borderId="15" xfId="0" applyFont="1" applyBorder="1" applyAlignment="1">
      <alignment horizontal="center" vertical="center"/>
    </xf>
    <xf numFmtId="3" fontId="70" fillId="0" borderId="15" xfId="0" applyNumberFormat="1" applyFont="1" applyBorder="1" applyAlignment="1">
      <alignment vertical="center"/>
    </xf>
    <xf numFmtId="2" fontId="70" fillId="0" borderId="15" xfId="0" applyNumberFormat="1" applyFont="1" applyBorder="1" applyAlignment="1">
      <alignment horizontal="center" vertical="center"/>
    </xf>
    <xf numFmtId="3" fontId="70" fillId="0" borderId="15" xfId="0" applyNumberFormat="1" applyFont="1" applyBorder="1" applyAlignment="1">
      <alignment horizontal="right" vertical="center"/>
    </xf>
    <xf numFmtId="0" fontId="31" fillId="0" borderId="15" xfId="0" applyFont="1" applyFill="1" applyBorder="1" applyAlignment="1">
      <alignment horizontal="center" vertical="center"/>
    </xf>
    <xf numFmtId="0" fontId="69" fillId="0" borderId="15" xfId="0" applyFont="1" applyBorder="1" applyAlignment="1">
      <alignment horizontal="center" vertical="center"/>
    </xf>
    <xf numFmtId="3" fontId="69" fillId="0" borderId="15" xfId="0" applyNumberFormat="1" applyFont="1" applyBorder="1" applyAlignment="1">
      <alignment vertical="center"/>
    </xf>
    <xf numFmtId="0" fontId="69" fillId="0" borderId="15" xfId="0" applyFont="1" applyBorder="1" applyAlignment="1">
      <alignment horizontal="right" vertical="center"/>
    </xf>
    <xf numFmtId="0" fontId="70" fillId="0" borderId="20" xfId="0" applyFont="1" applyBorder="1" applyAlignment="1">
      <alignment horizontal="center" vertical="center"/>
    </xf>
    <xf numFmtId="3" fontId="70" fillId="0" borderId="21" xfId="0" applyNumberFormat="1" applyFont="1" applyBorder="1" applyAlignment="1">
      <alignment horizontal="right" vertical="center"/>
    </xf>
    <xf numFmtId="3" fontId="70" fillId="0" borderId="22" xfId="0" applyNumberFormat="1" applyFont="1" applyBorder="1" applyAlignment="1">
      <alignment horizontal="left" vertical="center"/>
    </xf>
    <xf numFmtId="3" fontId="70" fillId="0" borderId="20" xfId="0" applyNumberFormat="1" applyFont="1" applyBorder="1" applyAlignment="1">
      <alignment horizontal="right" vertical="center"/>
    </xf>
    <xf numFmtId="3" fontId="69" fillId="0" borderId="20" xfId="0" applyNumberFormat="1" applyFont="1" applyBorder="1" applyAlignment="1">
      <alignment horizontal="right" vertical="center"/>
    </xf>
    <xf numFmtId="0" fontId="69" fillId="0" borderId="20" xfId="0" applyFont="1" applyBorder="1" applyAlignment="1">
      <alignment horizontal="right" vertical="center"/>
    </xf>
    <xf numFmtId="0" fontId="70" fillId="0" borderId="23" xfId="0" applyFont="1" applyBorder="1" applyAlignment="1">
      <alignment horizontal="center" vertical="center"/>
    </xf>
    <xf numFmtId="3" fontId="70" fillId="0" borderId="24" xfId="0" applyNumberFormat="1" applyFont="1" applyBorder="1" applyAlignment="1">
      <alignment horizontal="right" vertical="center"/>
    </xf>
    <xf numFmtId="3" fontId="70" fillId="0" borderId="25" xfId="0" applyNumberFormat="1" applyFont="1" applyBorder="1" applyAlignment="1">
      <alignment horizontal="left" vertical="center"/>
    </xf>
    <xf numFmtId="3" fontId="70" fillId="0" borderId="23" xfId="0" applyNumberFormat="1" applyFont="1" applyBorder="1" applyAlignment="1">
      <alignment horizontal="right" vertical="center"/>
    </xf>
    <xf numFmtId="0" fontId="70" fillId="0" borderId="26" xfId="0" applyFont="1" applyBorder="1" applyAlignment="1">
      <alignment horizontal="center" vertical="center"/>
    </xf>
    <xf numFmtId="3" fontId="70" fillId="0" borderId="27" xfId="0" applyNumberFormat="1" applyFont="1" applyBorder="1" applyAlignment="1">
      <alignment horizontal="right" vertical="center"/>
    </xf>
    <xf numFmtId="3" fontId="70" fillId="0" borderId="28" xfId="0" applyNumberFormat="1" applyFont="1" applyBorder="1" applyAlignment="1">
      <alignment horizontal="left" vertical="center"/>
    </xf>
    <xf numFmtId="3" fontId="70" fillId="0" borderId="26" xfId="0" applyNumberFormat="1" applyFont="1" applyBorder="1" applyAlignment="1">
      <alignment horizontal="right" vertical="center"/>
    </xf>
    <xf numFmtId="3" fontId="69" fillId="0" borderId="26" xfId="0" applyNumberFormat="1" applyFont="1" applyBorder="1" applyAlignment="1">
      <alignment horizontal="right" vertical="center"/>
    </xf>
    <xf numFmtId="0" fontId="69" fillId="0" borderId="26" xfId="0" applyFont="1" applyBorder="1" applyAlignment="1">
      <alignment horizontal="right" vertical="center"/>
    </xf>
    <xf numFmtId="3" fontId="70" fillId="0" borderId="29" xfId="0" applyNumberFormat="1" applyFont="1" applyBorder="1" applyAlignment="1">
      <alignment vertical="center"/>
    </xf>
    <xf numFmtId="3" fontId="70" fillId="0" borderId="30" xfId="0" applyNumberFormat="1" applyFont="1" applyBorder="1" applyAlignment="1">
      <alignment vertical="center"/>
    </xf>
    <xf numFmtId="3" fontId="74" fillId="0" borderId="15" xfId="0" applyNumberFormat="1" applyFont="1" applyBorder="1" applyAlignment="1">
      <alignment horizontal="right" vertical="center"/>
    </xf>
    <xf numFmtId="0" fontId="44" fillId="0" borderId="20" xfId="0" applyFont="1" applyBorder="1" applyAlignment="1">
      <alignment horizontal="center" vertical="center"/>
    </xf>
    <xf numFmtId="3" fontId="45" fillId="0" borderId="20" xfId="0" applyNumberFormat="1" applyFont="1" applyBorder="1" applyAlignment="1">
      <alignment horizontal="center" vertical="center"/>
    </xf>
    <xf numFmtId="3" fontId="45" fillId="0" borderId="20" xfId="0" applyNumberFormat="1" applyFont="1" applyBorder="1" applyAlignment="1">
      <alignment horizontal="left" vertical="center"/>
    </xf>
    <xf numFmtId="3" fontId="45" fillId="0" borderId="22" xfId="0" applyNumberFormat="1" applyFont="1" applyBorder="1" applyAlignment="1">
      <alignment vertical="center"/>
    </xf>
    <xf numFmtId="0" fontId="45" fillId="0" borderId="20" xfId="0" applyFont="1" applyBorder="1" applyAlignment="1">
      <alignment horizontal="center" vertical="center"/>
    </xf>
    <xf numFmtId="215" fontId="45" fillId="0" borderId="20" xfId="0" applyNumberFormat="1" applyFont="1" applyBorder="1" applyAlignment="1">
      <alignment horizontal="right" vertical="center"/>
    </xf>
    <xf numFmtId="3" fontId="44" fillId="0" borderId="20" xfId="0" applyNumberFormat="1" applyFont="1" applyBorder="1" applyAlignment="1">
      <alignment horizontal="right" vertical="center"/>
    </xf>
    <xf numFmtId="0" fontId="44" fillId="0" borderId="0" xfId="0" applyFont="1" applyBorder="1" applyAlignment="1">
      <alignment horizontal="center" vertical="center"/>
    </xf>
    <xf numFmtId="3" fontId="50" fillId="0" borderId="0" xfId="0" applyNumberFormat="1" applyFont="1" applyBorder="1" applyAlignment="1">
      <alignment horizontal="center" vertical="center"/>
    </xf>
    <xf numFmtId="0" fontId="44" fillId="0" borderId="0" xfId="0" applyFont="1" applyBorder="1" applyAlignment="1">
      <alignment horizontal="left" vertical="center"/>
    </xf>
    <xf numFmtId="3" fontId="44" fillId="0" borderId="0" xfId="0" applyNumberFormat="1" applyFont="1" applyBorder="1" applyAlignment="1">
      <alignment vertical="center"/>
    </xf>
    <xf numFmtId="3" fontId="44" fillId="0" borderId="0" xfId="0" applyNumberFormat="1" applyFont="1" applyBorder="1" applyAlignment="1">
      <alignment horizontal="right" vertical="center"/>
    </xf>
    <xf numFmtId="3" fontId="43" fillId="0" borderId="0" xfId="0" applyNumberFormat="1" applyFont="1" applyBorder="1" applyAlignment="1">
      <alignment/>
    </xf>
    <xf numFmtId="0" fontId="43" fillId="0" borderId="0" xfId="0" applyFont="1" applyBorder="1" applyAlignment="1">
      <alignment/>
    </xf>
    <xf numFmtId="0" fontId="45" fillId="0" borderId="0" xfId="0" applyFont="1" applyBorder="1" applyAlignment="1">
      <alignment horizontal="center" vertical="center"/>
    </xf>
    <xf numFmtId="3" fontId="45" fillId="0" borderId="0" xfId="0" applyNumberFormat="1" applyFont="1" applyBorder="1" applyAlignment="1">
      <alignment horizontal="center" vertical="center"/>
    </xf>
    <xf numFmtId="0" fontId="45" fillId="0" borderId="0" xfId="0" applyFont="1" applyBorder="1" applyAlignment="1">
      <alignment horizontal="left" vertical="center"/>
    </xf>
    <xf numFmtId="3" fontId="45" fillId="0" borderId="0" xfId="0" applyNumberFormat="1" applyFont="1" applyBorder="1" applyAlignment="1">
      <alignment vertical="center"/>
    </xf>
    <xf numFmtId="0" fontId="47" fillId="0" borderId="0" xfId="0" applyFont="1" applyBorder="1" applyAlignment="1">
      <alignment horizontal="center" vertical="center"/>
    </xf>
    <xf numFmtId="3" fontId="47" fillId="0" borderId="0" xfId="0" applyNumberFormat="1" applyFont="1" applyBorder="1" applyAlignment="1">
      <alignment vertical="center" wrapText="1"/>
    </xf>
    <xf numFmtId="3" fontId="47" fillId="0" borderId="0" xfId="0" applyNumberFormat="1" applyFont="1" applyBorder="1" applyAlignment="1">
      <alignment horizontal="right" vertical="center"/>
    </xf>
    <xf numFmtId="3" fontId="0" fillId="0" borderId="0" xfId="0" applyNumberFormat="1" applyBorder="1" applyAlignment="1">
      <alignment/>
    </xf>
    <xf numFmtId="0" fontId="0" fillId="0" borderId="0" xfId="0" applyBorder="1" applyAlignment="1">
      <alignment/>
    </xf>
    <xf numFmtId="2" fontId="43" fillId="0" borderId="0" xfId="0" applyNumberFormat="1" applyFont="1" applyAlignment="1">
      <alignment/>
    </xf>
    <xf numFmtId="2" fontId="0" fillId="0" borderId="0" xfId="0" applyNumberFormat="1" applyAlignment="1">
      <alignment vertical="center"/>
    </xf>
    <xf numFmtId="2" fontId="47" fillId="0" borderId="0" xfId="0" applyNumberFormat="1" applyFont="1" applyAlignment="1">
      <alignment/>
    </xf>
    <xf numFmtId="2" fontId="48" fillId="0" borderId="0" xfId="0" applyNumberFormat="1" applyFont="1" applyAlignment="1">
      <alignment/>
    </xf>
    <xf numFmtId="2" fontId="47" fillId="0" borderId="0" xfId="0" applyNumberFormat="1" applyFont="1" applyAlignment="1">
      <alignment vertical="center"/>
    </xf>
    <xf numFmtId="2" fontId="45" fillId="0" borderId="0" xfId="0" applyNumberFormat="1" applyFont="1" applyAlignment="1">
      <alignment vertical="center"/>
    </xf>
    <xf numFmtId="2" fontId="47" fillId="0" borderId="0" xfId="0" applyNumberFormat="1" applyFont="1" applyAlignment="1">
      <alignment/>
    </xf>
    <xf numFmtId="2" fontId="44" fillId="0" borderId="0" xfId="0" applyNumberFormat="1" applyFont="1" applyAlignment="1">
      <alignment vertical="center"/>
    </xf>
    <xf numFmtId="2" fontId="43" fillId="0" borderId="0" xfId="0" applyNumberFormat="1" applyFont="1" applyBorder="1" applyAlignment="1">
      <alignment/>
    </xf>
    <xf numFmtId="2" fontId="0" fillId="0" borderId="0" xfId="0" applyNumberFormat="1" applyBorder="1" applyAlignment="1">
      <alignment/>
    </xf>
    <xf numFmtId="3" fontId="69" fillId="0" borderId="17" xfId="0" applyNumberFormat="1" applyFont="1" applyBorder="1" applyAlignment="1">
      <alignment horizontal="right" vertical="center"/>
    </xf>
    <xf numFmtId="196" fontId="46" fillId="0" borderId="0" xfId="190" applyFont="1" applyFill="1" applyBorder="1" applyAlignment="1" applyProtection="1">
      <alignment horizontal="center" vertical="center" wrapText="1"/>
      <protection locked="0"/>
    </xf>
    <xf numFmtId="3" fontId="70" fillId="0" borderId="20" xfId="0" applyNumberFormat="1" applyFont="1" applyBorder="1" applyAlignment="1">
      <alignment horizontal="right" vertical="center"/>
    </xf>
    <xf numFmtId="3" fontId="70" fillId="0" borderId="26" xfId="0" applyNumberFormat="1" applyFont="1" applyBorder="1" applyAlignment="1">
      <alignment horizontal="right" vertical="center"/>
    </xf>
    <xf numFmtId="3" fontId="70" fillId="0" borderId="23" xfId="0" applyNumberFormat="1" applyFont="1" applyBorder="1" applyAlignment="1">
      <alignment horizontal="right" vertical="center"/>
    </xf>
    <xf numFmtId="214" fontId="1" fillId="0" borderId="15" xfId="172" applyNumberFormat="1" applyBorder="1" applyAlignment="1">
      <alignment horizontal="center" vertical="center"/>
    </xf>
    <xf numFmtId="214" fontId="99" fillId="0" borderId="15" xfId="172" applyNumberFormat="1" applyFont="1" applyBorder="1" applyAlignment="1">
      <alignment horizontal="center" vertical="center"/>
    </xf>
    <xf numFmtId="0" fontId="76" fillId="0" borderId="0" xfId="170" applyFont="1" applyFill="1" applyBorder="1" applyAlignment="1" applyProtection="1">
      <alignment vertical="center" wrapText="1"/>
      <protection locked="0"/>
    </xf>
    <xf numFmtId="0" fontId="76" fillId="0" borderId="0" xfId="170" applyFont="1" applyFill="1" applyAlignment="1" applyProtection="1">
      <alignment vertical="center" wrapText="1"/>
      <protection locked="0"/>
    </xf>
    <xf numFmtId="0" fontId="58" fillId="0" borderId="0" xfId="170" applyFont="1" applyFill="1" applyBorder="1" applyAlignment="1" applyProtection="1">
      <alignment horizontal="center" vertical="center" wrapText="1"/>
      <protection locked="0"/>
    </xf>
    <xf numFmtId="179" fontId="46" fillId="0" borderId="0" xfId="190" applyNumberFormat="1" applyFont="1" applyFill="1" applyBorder="1" applyAlignment="1" applyProtection="1">
      <alignment horizontal="right" vertical="center" wrapText="1"/>
      <protection locked="0"/>
    </xf>
    <xf numFmtId="3" fontId="46" fillId="0" borderId="0" xfId="190" applyNumberFormat="1" applyFont="1" applyFill="1" applyBorder="1" applyAlignment="1" applyProtection="1">
      <alignment horizontal="center" vertical="center" wrapText="1"/>
      <protection locked="0"/>
    </xf>
    <xf numFmtId="3" fontId="46" fillId="0" borderId="11" xfId="190" applyNumberFormat="1" applyFont="1" applyFill="1" applyBorder="1" applyAlignment="1" applyProtection="1">
      <alignment horizontal="center" vertical="center" wrapText="1"/>
      <protection locked="0"/>
    </xf>
    <xf numFmtId="0" fontId="46" fillId="0" borderId="15" xfId="170" applyFont="1" applyFill="1" applyBorder="1" applyAlignment="1" applyProtection="1">
      <alignment horizontal="center" vertical="center" wrapText="1"/>
      <protection locked="0"/>
    </xf>
    <xf numFmtId="3" fontId="46" fillId="0" borderId="15" xfId="190" applyNumberFormat="1" applyFont="1" applyFill="1" applyBorder="1" applyAlignment="1" applyProtection="1">
      <alignment vertical="center" wrapText="1"/>
      <protection hidden="1"/>
    </xf>
    <xf numFmtId="3" fontId="46" fillId="0" borderId="15" xfId="190" applyNumberFormat="1" applyFont="1" applyFill="1" applyBorder="1" applyAlignment="1" applyProtection="1">
      <alignment horizontal="center" vertical="center" wrapText="1"/>
      <protection hidden="1"/>
    </xf>
    <xf numFmtId="191" fontId="58" fillId="0" borderId="15" xfId="190" applyNumberFormat="1" applyFont="1" applyFill="1" applyBorder="1" applyAlignment="1" applyProtection="1">
      <alignment horizontal="center" vertical="center" wrapText="1"/>
      <protection hidden="1"/>
    </xf>
    <xf numFmtId="0" fontId="77" fillId="0" borderId="0" xfId="170" applyFont="1" applyFill="1" applyBorder="1" applyAlignment="1" applyProtection="1">
      <alignment vertical="center" wrapText="1"/>
      <protection locked="0"/>
    </xf>
    <xf numFmtId="0" fontId="77" fillId="0" borderId="0" xfId="170" applyFont="1" applyFill="1" applyAlignment="1" applyProtection="1">
      <alignment vertical="center" wrapText="1"/>
      <protection locked="0"/>
    </xf>
    <xf numFmtId="0" fontId="58" fillId="0" borderId="15" xfId="170" applyFont="1" applyFill="1" applyBorder="1" applyAlignment="1" applyProtection="1">
      <alignment horizontal="center" vertical="center" wrapText="1"/>
      <protection locked="0"/>
    </xf>
    <xf numFmtId="3" fontId="58" fillId="0" borderId="15" xfId="190" applyNumberFormat="1" applyFont="1" applyFill="1" applyBorder="1" applyAlignment="1" applyProtection="1">
      <alignment vertical="center" wrapText="1"/>
      <protection hidden="1"/>
    </xf>
    <xf numFmtId="3" fontId="58" fillId="0" borderId="15" xfId="190" applyNumberFormat="1" applyFont="1" applyFill="1" applyBorder="1" applyAlignment="1" applyProtection="1">
      <alignment horizontal="center" vertical="center" wrapText="1"/>
      <protection hidden="1"/>
    </xf>
    <xf numFmtId="218" fontId="58" fillId="0" borderId="15" xfId="190" applyNumberFormat="1" applyFont="1" applyFill="1" applyBorder="1" applyAlignment="1" applyProtection="1">
      <alignment horizontal="right" vertical="center" wrapText="1"/>
      <protection hidden="1"/>
    </xf>
    <xf numFmtId="0" fontId="58" fillId="0" borderId="15" xfId="242" applyFont="1" applyFill="1" applyBorder="1" applyAlignment="1" applyProtection="1">
      <alignment horizontal="left" vertical="center" wrapText="1"/>
      <protection locked="0"/>
    </xf>
    <xf numFmtId="0" fontId="58" fillId="0" borderId="15" xfId="242" applyFont="1" applyFill="1" applyBorder="1" applyAlignment="1" applyProtection="1">
      <alignment horizontal="center" vertical="center"/>
      <protection locked="0"/>
    </xf>
    <xf numFmtId="191" fontId="58" fillId="0" borderId="15" xfId="190" applyNumberFormat="1" applyFont="1" applyFill="1" applyBorder="1" applyAlignment="1" applyProtection="1">
      <alignment horizontal="right" vertical="center" wrapText="1"/>
      <protection hidden="1"/>
    </xf>
    <xf numFmtId="0" fontId="59" fillId="0" borderId="15" xfId="242" applyFont="1" applyFill="1" applyBorder="1" applyAlignment="1" applyProtection="1">
      <alignment horizontal="center" vertical="center" wrapText="1"/>
      <protection locked="0"/>
    </xf>
    <xf numFmtId="0" fontId="46" fillId="0" borderId="15" xfId="242" applyFont="1" applyFill="1" applyBorder="1" applyAlignment="1" applyProtection="1">
      <alignment horizontal="center" vertical="center"/>
      <protection locked="0"/>
    </xf>
    <xf numFmtId="3" fontId="59" fillId="0" borderId="15" xfId="190" applyNumberFormat="1" applyFont="1" applyFill="1" applyBorder="1" applyAlignment="1" applyProtection="1">
      <alignment vertical="center" wrapText="1"/>
      <protection hidden="1"/>
    </xf>
    <xf numFmtId="217" fontId="58" fillId="0" borderId="15" xfId="190" applyNumberFormat="1" applyFont="1" applyFill="1" applyBorder="1" applyAlignment="1" applyProtection="1">
      <alignment horizontal="right" vertical="center" wrapText="1"/>
      <protection hidden="1"/>
    </xf>
    <xf numFmtId="216" fontId="58" fillId="0" borderId="15" xfId="190" applyNumberFormat="1" applyFont="1" applyFill="1" applyBorder="1" applyAlignment="1" applyProtection="1">
      <alignment horizontal="right" vertical="center" wrapText="1"/>
      <protection hidden="1"/>
    </xf>
    <xf numFmtId="0" fontId="58" fillId="0" borderId="16" xfId="170" applyFont="1" applyFill="1" applyBorder="1" applyAlignment="1" applyProtection="1">
      <alignment horizontal="center" vertical="center" wrapText="1"/>
      <protection locked="0"/>
    </xf>
    <xf numFmtId="191" fontId="58" fillId="0" borderId="16" xfId="190" applyNumberFormat="1" applyFont="1" applyFill="1" applyBorder="1" applyAlignment="1" applyProtection="1">
      <alignment horizontal="right" vertical="center" wrapText="1"/>
      <protection hidden="1"/>
    </xf>
    <xf numFmtId="3" fontId="58" fillId="0" borderId="16" xfId="190" applyNumberFormat="1" applyFont="1" applyFill="1" applyBorder="1" applyAlignment="1" applyProtection="1">
      <alignment vertical="center" wrapText="1"/>
      <protection hidden="1"/>
    </xf>
    <xf numFmtId="184" fontId="58" fillId="0" borderId="15" xfId="190" applyNumberFormat="1" applyFont="1" applyFill="1" applyBorder="1" applyAlignment="1" applyProtection="1">
      <alignment horizontal="right" vertical="center" wrapText="1"/>
      <protection hidden="1"/>
    </xf>
    <xf numFmtId="0" fontId="58" fillId="0" borderId="26" xfId="170" applyFont="1" applyFill="1" applyBorder="1" applyAlignment="1" applyProtection="1">
      <alignment horizontal="center" vertical="center" wrapText="1"/>
      <protection locked="0"/>
    </xf>
    <xf numFmtId="0" fontId="58" fillId="0" borderId="26" xfId="242" applyFont="1" applyFill="1" applyBorder="1" applyAlignment="1" applyProtection="1">
      <alignment horizontal="left" vertical="center" wrapText="1"/>
      <protection locked="0"/>
    </xf>
    <xf numFmtId="0" fontId="58" fillId="0" borderId="26" xfId="242" applyFont="1" applyFill="1" applyBorder="1" applyAlignment="1" applyProtection="1">
      <alignment horizontal="center" vertical="center"/>
      <protection locked="0"/>
    </xf>
    <xf numFmtId="191" fontId="58" fillId="0" borderId="26" xfId="190" applyNumberFormat="1" applyFont="1" applyFill="1" applyBorder="1" applyAlignment="1" applyProtection="1">
      <alignment horizontal="right" vertical="center" wrapText="1"/>
      <protection hidden="1"/>
    </xf>
    <xf numFmtId="3" fontId="58" fillId="0" borderId="26" xfId="190" applyNumberFormat="1" applyFont="1" applyFill="1" applyBorder="1" applyAlignment="1" applyProtection="1">
      <alignment vertical="center" wrapText="1"/>
      <protection hidden="1"/>
    </xf>
    <xf numFmtId="0" fontId="58" fillId="0" borderId="17" xfId="170" applyFont="1" applyFill="1" applyBorder="1" applyAlignment="1" applyProtection="1">
      <alignment horizontal="center" vertical="center" wrapText="1"/>
      <protection locked="0"/>
    </xf>
    <xf numFmtId="0" fontId="59" fillId="0" borderId="17" xfId="242" applyFont="1" applyFill="1" applyBorder="1" applyAlignment="1" applyProtection="1">
      <alignment horizontal="center" vertical="center" wrapText="1"/>
      <protection locked="0"/>
    </xf>
    <xf numFmtId="0" fontId="46" fillId="0" borderId="17" xfId="242" applyFont="1" applyFill="1" applyBorder="1" applyAlignment="1" applyProtection="1">
      <alignment horizontal="center" vertical="center"/>
      <protection locked="0"/>
    </xf>
    <xf numFmtId="191" fontId="58" fillId="0" borderId="17" xfId="190" applyNumberFormat="1" applyFont="1" applyFill="1" applyBorder="1" applyAlignment="1" applyProtection="1">
      <alignment horizontal="center" vertical="center" wrapText="1"/>
      <protection hidden="1"/>
    </xf>
    <xf numFmtId="3" fontId="58" fillId="0" borderId="17" xfId="190" applyNumberFormat="1" applyFont="1" applyFill="1" applyBorder="1" applyAlignment="1" applyProtection="1">
      <alignment vertical="center" wrapText="1"/>
      <protection hidden="1"/>
    </xf>
    <xf numFmtId="3" fontId="59" fillId="0" borderId="17" xfId="190" applyNumberFormat="1" applyFont="1" applyFill="1" applyBorder="1" applyAlignment="1" applyProtection="1">
      <alignment vertical="center" wrapText="1"/>
      <protection hidden="1"/>
    </xf>
    <xf numFmtId="0" fontId="46" fillId="0" borderId="15" xfId="170" applyFont="1" applyFill="1" applyBorder="1" applyAlignment="1">
      <alignment horizontal="center" vertical="center" wrapText="1"/>
      <protection/>
    </xf>
    <xf numFmtId="3" fontId="77" fillId="0" borderId="0" xfId="170" applyNumberFormat="1" applyFont="1" applyFill="1" applyBorder="1" applyAlignment="1">
      <alignment vertical="center" wrapText="1"/>
      <protection/>
    </xf>
    <xf numFmtId="0" fontId="77" fillId="0" borderId="0" xfId="170" applyFont="1" applyFill="1" applyBorder="1" applyAlignment="1">
      <alignment vertical="center" wrapText="1"/>
      <protection/>
    </xf>
    <xf numFmtId="0" fontId="77" fillId="0" borderId="0" xfId="170" applyFont="1" applyFill="1" applyAlignment="1">
      <alignment vertical="center" wrapText="1"/>
      <protection/>
    </xf>
    <xf numFmtId="0" fontId="58" fillId="0" borderId="15" xfId="170" applyFont="1" applyFill="1" applyBorder="1" applyAlignment="1">
      <alignment horizontal="center" vertical="center" wrapText="1"/>
      <protection/>
    </xf>
    <xf numFmtId="0" fontId="76" fillId="0" borderId="0" xfId="170" applyFont="1" applyFill="1" applyBorder="1" applyAlignment="1">
      <alignment vertical="center" wrapText="1"/>
      <protection/>
    </xf>
    <xf numFmtId="0" fontId="76" fillId="0" borderId="0" xfId="170" applyFont="1" applyFill="1" applyAlignment="1">
      <alignment vertical="center" wrapText="1"/>
      <protection/>
    </xf>
    <xf numFmtId="0" fontId="58" fillId="0" borderId="16" xfId="242" applyFont="1" applyFill="1" applyBorder="1" applyAlignment="1" applyProtection="1">
      <alignment vertical="center" wrapText="1"/>
      <protection locked="0"/>
    </xf>
    <xf numFmtId="0" fontId="58" fillId="0" borderId="16" xfId="242" applyFont="1" applyFill="1" applyBorder="1" applyAlignment="1" applyProtection="1">
      <alignment horizontal="center" vertical="center" wrapText="1"/>
      <protection locked="0"/>
    </xf>
    <xf numFmtId="191" fontId="58" fillId="0" borderId="16" xfId="190" applyNumberFormat="1" applyFont="1" applyFill="1" applyBorder="1" applyAlignment="1" applyProtection="1">
      <alignment horizontal="center" vertical="center" wrapText="1"/>
      <protection hidden="1"/>
    </xf>
    <xf numFmtId="3" fontId="58" fillId="0" borderId="16" xfId="190" applyNumberFormat="1" applyFont="1" applyFill="1" applyBorder="1" applyAlignment="1" applyProtection="1">
      <alignment vertical="center" wrapText="1"/>
      <protection locked="0"/>
    </xf>
    <xf numFmtId="0" fontId="76" fillId="0" borderId="0" xfId="170" applyFont="1" applyFill="1" applyBorder="1" applyAlignment="1" applyProtection="1">
      <alignment horizontal="center" vertical="center" wrapText="1"/>
      <protection locked="0"/>
    </xf>
    <xf numFmtId="179" fontId="76" fillId="0" borderId="0" xfId="190" applyNumberFormat="1" applyFont="1" applyFill="1" applyBorder="1" applyAlignment="1" applyProtection="1">
      <alignment horizontal="right" vertical="center" wrapText="1"/>
      <protection locked="0"/>
    </xf>
    <xf numFmtId="3" fontId="76" fillId="0" borderId="0" xfId="170" applyNumberFormat="1" applyFont="1" applyFill="1" applyBorder="1" applyAlignment="1" applyProtection="1">
      <alignment vertical="center" wrapText="1"/>
      <protection locked="0"/>
    </xf>
    <xf numFmtId="0" fontId="55" fillId="26" borderId="11" xfId="242" applyFont="1" applyFill="1" applyBorder="1" applyAlignment="1" applyProtection="1">
      <alignment horizontal="center" vertical="center"/>
      <protection locked="0"/>
    </xf>
    <xf numFmtId="0" fontId="55" fillId="26" borderId="11" xfId="242" applyFont="1" applyFill="1" applyBorder="1" applyAlignment="1" applyProtection="1">
      <alignment horizontal="center" vertical="center" wrapText="1"/>
      <protection locked="0"/>
    </xf>
    <xf numFmtId="0" fontId="68" fillId="26" borderId="15" xfId="242" applyFont="1" applyFill="1" applyBorder="1" applyAlignment="1" applyProtection="1">
      <alignment horizontal="center" vertical="center"/>
      <protection hidden="1"/>
    </xf>
    <xf numFmtId="0" fontId="68" fillId="26" borderId="15" xfId="240" applyFont="1" applyFill="1" applyBorder="1" applyAlignment="1" applyProtection="1">
      <alignment horizontal="left" vertical="center" wrapText="1"/>
      <protection locked="0"/>
    </xf>
    <xf numFmtId="174" fontId="68" fillId="26" borderId="15" xfId="177" applyNumberFormat="1" applyFont="1" applyFill="1" applyBorder="1" applyAlignment="1" applyProtection="1">
      <alignment vertical="center"/>
      <protection locked="0"/>
    </xf>
    <xf numFmtId="4" fontId="68" fillId="26" borderId="15" xfId="240" applyNumberFormat="1" applyFont="1" applyFill="1" applyBorder="1" applyAlignment="1" applyProtection="1">
      <alignment horizontal="right" vertical="center" wrapText="1"/>
      <protection hidden="1"/>
    </xf>
    <xf numFmtId="0" fontId="68" fillId="26" borderId="15" xfId="240" applyFont="1" applyFill="1" applyBorder="1" applyAlignment="1" applyProtection="1">
      <alignment horizontal="left" vertical="center"/>
      <protection hidden="1"/>
    </xf>
    <xf numFmtId="213" fontId="68" fillId="26" borderId="15" xfId="174" applyNumberFormat="1" applyFont="1" applyFill="1" applyBorder="1" applyAlignment="1" applyProtection="1">
      <alignment horizontal="center" vertical="center"/>
      <protection hidden="1"/>
    </xf>
    <xf numFmtId="174" fontId="68" fillId="26" borderId="15" xfId="177" applyNumberFormat="1" applyFont="1" applyFill="1" applyBorder="1" applyAlignment="1" applyProtection="1">
      <alignment vertical="center"/>
      <protection hidden="1"/>
    </xf>
    <xf numFmtId="0" fontId="68" fillId="26" borderId="15" xfId="240" applyFont="1" applyFill="1" applyBorder="1" applyAlignment="1" applyProtection="1">
      <alignment horizontal="center" vertical="center" wrapText="1"/>
      <protection locked="0"/>
    </xf>
    <xf numFmtId="0" fontId="68" fillId="26" borderId="15" xfId="242" applyNumberFormat="1" applyFont="1" applyFill="1" applyBorder="1" applyAlignment="1" applyProtection="1">
      <alignment horizontal="left" vertical="center"/>
      <protection hidden="1"/>
    </xf>
    <xf numFmtId="4" fontId="68" fillId="26" borderId="15" xfId="240" applyNumberFormat="1" applyFont="1" applyFill="1" applyBorder="1" applyAlignment="1" applyProtection="1">
      <alignment horizontal="right" vertical="center"/>
      <protection hidden="1"/>
    </xf>
    <xf numFmtId="3" fontId="58" fillId="0" borderId="19" xfId="190" applyNumberFormat="1" applyFont="1" applyFill="1" applyBorder="1" applyAlignment="1" applyProtection="1">
      <alignment vertical="center" wrapText="1"/>
      <protection hidden="1"/>
    </xf>
    <xf numFmtId="0" fontId="100" fillId="0" borderId="0" xfId="0" applyNumberFormat="1" applyFont="1" applyFill="1" applyAlignment="1">
      <alignment horizontal="centerContinuous"/>
    </xf>
    <xf numFmtId="0" fontId="101" fillId="0" borderId="0" xfId="0" applyNumberFormat="1" applyFont="1" applyFill="1" applyAlignment="1">
      <alignment horizontal="centerContinuous"/>
    </xf>
    <xf numFmtId="0" fontId="101" fillId="0" borderId="31" xfId="0" applyNumberFormat="1" applyFont="1" applyFill="1" applyBorder="1" applyAlignment="1">
      <alignment horizontal="centerContinuous" vertical="center"/>
    </xf>
    <xf numFmtId="0" fontId="102" fillId="0" borderId="32" xfId="0" applyNumberFormat="1" applyFont="1" applyFill="1" applyBorder="1" applyAlignment="1">
      <alignment horizontal="center" vertical="center"/>
    </xf>
    <xf numFmtId="3" fontId="102" fillId="0" borderId="32" xfId="0" applyNumberFormat="1" applyFont="1" applyFill="1" applyBorder="1" applyAlignment="1">
      <alignment horizontal="center" vertical="center"/>
    </xf>
    <xf numFmtId="2" fontId="102" fillId="0" borderId="32" xfId="0" applyNumberFormat="1" applyFont="1" applyFill="1" applyBorder="1" applyAlignment="1">
      <alignment horizontal="center" vertical="center"/>
    </xf>
    <xf numFmtId="1" fontId="102" fillId="0" borderId="32" xfId="0" applyNumberFormat="1" applyFont="1" applyFill="1" applyBorder="1" applyAlignment="1">
      <alignment horizontal="center" vertical="center"/>
    </xf>
    <xf numFmtId="219" fontId="102" fillId="0" borderId="19" xfId="0" applyNumberFormat="1" applyFont="1" applyFill="1" applyBorder="1" applyAlignment="1">
      <alignment horizontal="center" vertical="center"/>
    </xf>
    <xf numFmtId="2" fontId="102" fillId="0" borderId="19" xfId="0" applyNumberFormat="1" applyFont="1" applyFill="1" applyBorder="1" applyAlignment="1">
      <alignment horizontal="center" vertical="center"/>
    </xf>
    <xf numFmtId="4" fontId="102" fillId="0" borderId="19" xfId="0" applyNumberFormat="1" applyFont="1" applyFill="1" applyBorder="1" applyAlignment="1">
      <alignment horizontal="center" vertical="center"/>
    </xf>
    <xf numFmtId="0" fontId="102" fillId="0" borderId="33" xfId="0" applyNumberFormat="1" applyFont="1" applyFill="1" applyBorder="1" applyAlignment="1">
      <alignment horizontal="center" vertical="center"/>
    </xf>
    <xf numFmtId="3" fontId="102" fillId="0" borderId="33" xfId="0" applyNumberFormat="1" applyFont="1" applyFill="1" applyBorder="1" applyAlignment="1">
      <alignment horizontal="center" vertical="center"/>
    </xf>
    <xf numFmtId="2" fontId="102" fillId="0" borderId="33" xfId="0" applyNumberFormat="1" applyFont="1" applyFill="1" applyBorder="1" applyAlignment="1">
      <alignment horizontal="center" vertical="center" wrapText="1"/>
    </xf>
    <xf numFmtId="2" fontId="102" fillId="0" borderId="33" xfId="0" applyNumberFormat="1" applyFont="1" applyFill="1" applyBorder="1" applyAlignment="1">
      <alignment horizontal="center" vertical="center"/>
    </xf>
    <xf numFmtId="1" fontId="102" fillId="0" borderId="33" xfId="0" applyNumberFormat="1" applyFont="1" applyFill="1" applyBorder="1" applyAlignment="1">
      <alignment horizontal="center" vertical="center"/>
    </xf>
    <xf numFmtId="0" fontId="103" fillId="0" borderId="34" xfId="0" applyNumberFormat="1" applyFont="1" applyFill="1" applyBorder="1" applyAlignment="1">
      <alignment horizontal="center" vertical="center"/>
    </xf>
    <xf numFmtId="2" fontId="103" fillId="0" borderId="34" xfId="0" applyNumberFormat="1" applyFont="1" applyFill="1" applyBorder="1" applyAlignment="1">
      <alignment horizontal="center" vertical="center"/>
    </xf>
    <xf numFmtId="221" fontId="103" fillId="0" borderId="34" xfId="0" applyNumberFormat="1" applyFont="1" applyFill="1" applyBorder="1" applyAlignment="1">
      <alignment horizontal="center" vertical="center"/>
    </xf>
    <xf numFmtId="1" fontId="103" fillId="0" borderId="34" xfId="0" applyNumberFormat="1" applyFont="1" applyFill="1" applyBorder="1" applyAlignment="1">
      <alignment horizontal="center" vertical="center"/>
    </xf>
    <xf numFmtId="4" fontId="103" fillId="0" borderId="34" xfId="0" applyNumberFormat="1" applyFont="1" applyFill="1" applyBorder="1" applyAlignment="1">
      <alignment horizontal="center" vertical="center"/>
    </xf>
    <xf numFmtId="219" fontId="103" fillId="0" borderId="34" xfId="0" applyNumberFormat="1" applyFont="1" applyFill="1" applyBorder="1" applyAlignment="1">
      <alignment horizontal="center" vertical="center"/>
    </xf>
    <xf numFmtId="220" fontId="103" fillId="0" borderId="34" xfId="0" applyNumberFormat="1" applyFont="1" applyFill="1" applyBorder="1" applyAlignment="1">
      <alignment horizontal="center" vertical="center"/>
    </xf>
    <xf numFmtId="0" fontId="103" fillId="0" borderId="34" xfId="0" applyNumberFormat="1" applyFont="1" applyFill="1" applyBorder="1" applyAlignment="1">
      <alignment horizontal="right" vertical="center"/>
    </xf>
    <xf numFmtId="0" fontId="103" fillId="0" borderId="35" xfId="0" applyNumberFormat="1" applyFont="1" applyFill="1" applyBorder="1" applyAlignment="1">
      <alignment horizontal="center" vertical="center"/>
    </xf>
    <xf numFmtId="2" fontId="103" fillId="0" borderId="35" xfId="0" applyNumberFormat="1" applyFont="1" applyFill="1" applyBorder="1" applyAlignment="1">
      <alignment horizontal="center" vertical="center"/>
    </xf>
    <xf numFmtId="221" fontId="103" fillId="0" borderId="35" xfId="0" applyNumberFormat="1" applyFont="1" applyFill="1" applyBorder="1" applyAlignment="1">
      <alignment horizontal="center" vertical="center"/>
    </xf>
    <xf numFmtId="1" fontId="103" fillId="0" borderId="35" xfId="0" applyNumberFormat="1" applyFont="1" applyFill="1" applyBorder="1" applyAlignment="1">
      <alignment horizontal="center" vertical="center"/>
    </xf>
    <xf numFmtId="4" fontId="103" fillId="0" borderId="35" xfId="0" applyNumberFormat="1" applyFont="1" applyFill="1" applyBorder="1" applyAlignment="1">
      <alignment horizontal="center" vertical="center"/>
    </xf>
    <xf numFmtId="219" fontId="103" fillId="0" borderId="35" xfId="0" applyNumberFormat="1" applyFont="1" applyFill="1" applyBorder="1" applyAlignment="1">
      <alignment horizontal="center" vertical="center"/>
    </xf>
    <xf numFmtId="220" fontId="103" fillId="0" borderId="35" xfId="0" applyNumberFormat="1" applyFont="1" applyFill="1" applyBorder="1" applyAlignment="1">
      <alignment horizontal="center" vertical="center"/>
    </xf>
    <xf numFmtId="0" fontId="103" fillId="0" borderId="35" xfId="0" applyNumberFormat="1" applyFont="1" applyFill="1" applyBorder="1" applyAlignment="1">
      <alignment horizontal="right" vertical="center"/>
    </xf>
    <xf numFmtId="0" fontId="102" fillId="0" borderId="36" xfId="0" applyNumberFormat="1" applyFont="1" applyFill="1" applyBorder="1" applyAlignment="1">
      <alignment horizontal="center" vertical="center"/>
    </xf>
    <xf numFmtId="2" fontId="102" fillId="0" borderId="36" xfId="0" applyNumberFormat="1" applyFont="1" applyFill="1" applyBorder="1" applyAlignment="1">
      <alignment horizontal="center" vertical="center"/>
    </xf>
    <xf numFmtId="221" fontId="102" fillId="0" borderId="36" xfId="0" applyNumberFormat="1" applyFont="1" applyFill="1" applyBorder="1" applyAlignment="1">
      <alignment horizontal="center" vertical="center"/>
    </xf>
    <xf numFmtId="1" fontId="102" fillId="0" borderId="36" xfId="0" applyNumberFormat="1" applyFont="1" applyFill="1" applyBorder="1" applyAlignment="1">
      <alignment horizontal="center" vertical="center"/>
    </xf>
    <xf numFmtId="4" fontId="102" fillId="0" borderId="36" xfId="0" applyNumberFormat="1" applyFont="1" applyFill="1" applyBorder="1" applyAlignment="1">
      <alignment horizontal="center" vertical="center"/>
    </xf>
    <xf numFmtId="219" fontId="103" fillId="0" borderId="36" xfId="0" applyNumberFormat="1" applyFont="1" applyFill="1" applyBorder="1" applyAlignment="1">
      <alignment horizontal="center" vertical="center"/>
    </xf>
    <xf numFmtId="0" fontId="103" fillId="0" borderId="36" xfId="0" applyNumberFormat="1" applyFont="1" applyFill="1" applyBorder="1" applyAlignment="1">
      <alignment horizontal="center" vertical="center"/>
    </xf>
    <xf numFmtId="220" fontId="103" fillId="0" borderId="36" xfId="0" applyNumberFormat="1" applyFont="1" applyFill="1" applyBorder="1" applyAlignment="1">
      <alignment horizontal="center" vertical="center"/>
    </xf>
    <xf numFmtId="2" fontId="103" fillId="0" borderId="36" xfId="0" applyNumberFormat="1" applyFont="1" applyFill="1" applyBorder="1" applyAlignment="1">
      <alignment horizontal="center" vertical="center"/>
    </xf>
    <xf numFmtId="220" fontId="102" fillId="0" borderId="36" xfId="0" applyNumberFormat="1" applyFont="1" applyFill="1" applyBorder="1" applyAlignment="1">
      <alignment horizontal="center" vertical="center"/>
    </xf>
    <xf numFmtId="222" fontId="102" fillId="0" borderId="36" xfId="0" applyNumberFormat="1" applyFont="1" applyFill="1" applyBorder="1" applyAlignment="1">
      <alignment horizontal="center" vertical="center"/>
    </xf>
    <xf numFmtId="219" fontId="103" fillId="0" borderId="37" xfId="0" applyNumberFormat="1" applyFont="1" applyFill="1" applyBorder="1" applyAlignment="1">
      <alignment horizontal="center" vertical="center"/>
    </xf>
    <xf numFmtId="0" fontId="103" fillId="0" borderId="37" xfId="0" applyNumberFormat="1" applyFont="1" applyFill="1" applyBorder="1" applyAlignment="1">
      <alignment horizontal="center" vertical="center"/>
    </xf>
    <xf numFmtId="220" fontId="103" fillId="0" borderId="37" xfId="0" applyNumberFormat="1" applyFont="1" applyFill="1" applyBorder="1" applyAlignment="1">
      <alignment horizontal="center" vertical="center"/>
    </xf>
    <xf numFmtId="184" fontId="47" fillId="0" borderId="17" xfId="0" applyNumberFormat="1" applyFont="1" applyBorder="1" applyAlignment="1">
      <alignment horizontal="right" vertical="center"/>
    </xf>
    <xf numFmtId="184" fontId="47" fillId="0" borderId="15" xfId="0" applyNumberFormat="1" applyFont="1" applyBorder="1" applyAlignment="1">
      <alignment horizontal="right" vertical="center"/>
    </xf>
    <xf numFmtId="184" fontId="58" fillId="0" borderId="15" xfId="0" applyNumberFormat="1" applyFont="1" applyBorder="1" applyAlignment="1">
      <alignment horizontal="right" vertical="center"/>
    </xf>
    <xf numFmtId="184" fontId="47" fillId="0" borderId="16" xfId="0" applyNumberFormat="1" applyFont="1" applyBorder="1" applyAlignment="1">
      <alignment horizontal="right" vertical="center"/>
    </xf>
    <xf numFmtId="3" fontId="58" fillId="26" borderId="15" xfId="190" applyNumberFormat="1" applyFont="1" applyFill="1" applyBorder="1" applyAlignment="1" applyProtection="1">
      <alignment vertical="center" wrapText="1"/>
      <protection hidden="1"/>
    </xf>
    <xf numFmtId="3" fontId="104" fillId="26" borderId="15" xfId="190" applyNumberFormat="1" applyFont="1" applyFill="1" applyBorder="1" applyAlignment="1" applyProtection="1">
      <alignment vertical="center" wrapText="1"/>
      <protection hidden="1"/>
    </xf>
    <xf numFmtId="3" fontId="58" fillId="0" borderId="16" xfId="190" applyNumberFormat="1" applyFont="1" applyFill="1" applyBorder="1" applyAlignment="1" applyProtection="1">
      <alignment horizontal="center" vertical="center" wrapText="1"/>
      <protection hidden="1"/>
    </xf>
    <xf numFmtId="216" fontId="58" fillId="0" borderId="16" xfId="190" applyNumberFormat="1" applyFont="1" applyFill="1" applyBorder="1" applyAlignment="1" applyProtection="1">
      <alignment horizontal="right" vertical="center" wrapText="1"/>
      <protection hidden="1"/>
    </xf>
    <xf numFmtId="0" fontId="46" fillId="0" borderId="38" xfId="170" applyFont="1" applyFill="1" applyBorder="1" applyAlignment="1" applyProtection="1">
      <alignment horizontal="center" vertical="center" wrapText="1"/>
      <protection locked="0"/>
    </xf>
    <xf numFmtId="3" fontId="46" fillId="0" borderId="38" xfId="190" applyNumberFormat="1" applyFont="1" applyFill="1" applyBorder="1" applyAlignment="1" applyProtection="1">
      <alignment vertical="center" wrapText="1"/>
      <protection hidden="1"/>
    </xf>
    <xf numFmtId="3" fontId="46" fillId="0" borderId="38" xfId="190" applyNumberFormat="1" applyFont="1" applyFill="1" applyBorder="1" applyAlignment="1" applyProtection="1">
      <alignment horizontal="center" vertical="center" wrapText="1"/>
      <protection hidden="1"/>
    </xf>
    <xf numFmtId="191" fontId="58" fillId="0" borderId="38" xfId="190" applyNumberFormat="1" applyFont="1" applyFill="1" applyBorder="1" applyAlignment="1" applyProtection="1">
      <alignment horizontal="center" vertical="center" wrapText="1"/>
      <protection hidden="1"/>
    </xf>
    <xf numFmtId="0" fontId="58" fillId="0" borderId="38" xfId="170" applyFont="1" applyFill="1" applyBorder="1" applyAlignment="1" applyProtection="1">
      <alignment horizontal="center" vertical="center" wrapText="1"/>
      <protection locked="0"/>
    </xf>
    <xf numFmtId="3" fontId="58" fillId="0" borderId="38" xfId="190" applyNumberFormat="1" applyFont="1" applyFill="1" applyBorder="1" applyAlignment="1" applyProtection="1">
      <alignment vertical="center" wrapText="1"/>
      <protection hidden="1"/>
    </xf>
    <xf numFmtId="3" fontId="58" fillId="0" borderId="38" xfId="190" applyNumberFormat="1" applyFont="1" applyFill="1" applyBorder="1" applyAlignment="1" applyProtection="1">
      <alignment horizontal="center" vertical="center" wrapText="1"/>
      <protection hidden="1"/>
    </xf>
    <xf numFmtId="216" fontId="58" fillId="0" borderId="38" xfId="190" applyNumberFormat="1" applyFont="1" applyFill="1" applyBorder="1" applyAlignment="1" applyProtection="1">
      <alignment horizontal="right" vertical="center" wrapText="1"/>
      <protection hidden="1"/>
    </xf>
    <xf numFmtId="3" fontId="46" fillId="0" borderId="39" xfId="177" applyNumberFormat="1" applyFont="1" applyFill="1" applyBorder="1" applyAlignment="1" applyProtection="1">
      <alignment vertical="center" wrapText="1"/>
      <protection hidden="1"/>
    </xf>
    <xf numFmtId="3" fontId="58" fillId="26" borderId="16" xfId="190" applyNumberFormat="1" applyFont="1" applyFill="1" applyBorder="1" applyAlignment="1" applyProtection="1">
      <alignment vertical="center" wrapText="1"/>
      <protection hidden="1"/>
    </xf>
    <xf numFmtId="0" fontId="58" fillId="0" borderId="38" xfId="242" applyFont="1" applyFill="1" applyBorder="1" applyAlignment="1" applyProtection="1">
      <alignment horizontal="left" vertical="center" wrapText="1"/>
      <protection locked="0"/>
    </xf>
    <xf numFmtId="0" fontId="58" fillId="0" borderId="38" xfId="242" applyFont="1" applyFill="1" applyBorder="1" applyAlignment="1" applyProtection="1">
      <alignment horizontal="center" vertical="center"/>
      <protection locked="0"/>
    </xf>
    <xf numFmtId="191" fontId="58" fillId="0" borderId="38" xfId="190" applyNumberFormat="1" applyFont="1" applyFill="1" applyBorder="1" applyAlignment="1" applyProtection="1">
      <alignment horizontal="right" vertical="center" wrapText="1"/>
      <protection hidden="1"/>
    </xf>
    <xf numFmtId="0" fontId="79" fillId="0" borderId="0" xfId="240" applyFont="1" applyFill="1" applyAlignment="1" applyProtection="1">
      <alignment vertical="center"/>
      <protection locked="0"/>
    </xf>
    <xf numFmtId="0" fontId="43" fillId="23" borderId="11" xfId="0" applyFont="1" applyFill="1" applyBorder="1" applyAlignment="1">
      <alignment horizontal="center" vertical="center"/>
    </xf>
    <xf numFmtId="0" fontId="0" fillId="23" borderId="38" xfId="0" applyFont="1" applyFill="1" applyBorder="1" applyAlignment="1">
      <alignment horizontal="center"/>
    </xf>
    <xf numFmtId="3" fontId="0" fillId="23" borderId="38" xfId="0" applyNumberFormat="1" applyFont="1" applyFill="1" applyBorder="1" applyAlignment="1">
      <alignment horizontal="center"/>
    </xf>
    <xf numFmtId="0" fontId="0" fillId="23" borderId="15" xfId="0" applyFont="1" applyFill="1" applyBorder="1" applyAlignment="1">
      <alignment horizontal="center"/>
    </xf>
    <xf numFmtId="3" fontId="0" fillId="23" borderId="15" xfId="0" applyNumberFormat="1" applyFont="1" applyFill="1" applyBorder="1" applyAlignment="1">
      <alignment horizontal="center"/>
    </xf>
    <xf numFmtId="0" fontId="0" fillId="23" borderId="16" xfId="0" applyFont="1" applyFill="1" applyBorder="1" applyAlignment="1">
      <alignment horizontal="center"/>
    </xf>
    <xf numFmtId="3" fontId="0" fillId="23" borderId="16" xfId="0" applyNumberFormat="1" applyFont="1" applyFill="1" applyBorder="1" applyAlignment="1">
      <alignment horizontal="center"/>
    </xf>
    <xf numFmtId="0" fontId="0" fillId="23" borderId="17" xfId="0" applyFont="1" applyFill="1" applyBorder="1" applyAlignment="1">
      <alignment horizontal="center"/>
    </xf>
    <xf numFmtId="3" fontId="0" fillId="23" borderId="17" xfId="0" applyNumberFormat="1" applyFont="1" applyFill="1" applyBorder="1" applyAlignment="1">
      <alignment horizontal="center"/>
    </xf>
    <xf numFmtId="0" fontId="57" fillId="0" borderId="40" xfId="0" applyFont="1" applyFill="1" applyBorder="1" applyAlignment="1">
      <alignment/>
    </xf>
    <xf numFmtId="2" fontId="103" fillId="0" borderId="37" xfId="0" applyNumberFormat="1" applyFont="1" applyFill="1" applyBorder="1" applyAlignment="1">
      <alignment horizontal="center" vertical="center"/>
    </xf>
    <xf numFmtId="222" fontId="102" fillId="26" borderId="36" xfId="0" applyNumberFormat="1" applyFont="1" applyFill="1" applyBorder="1" applyAlignment="1">
      <alignment horizontal="center" vertical="center"/>
    </xf>
    <xf numFmtId="0" fontId="103" fillId="26" borderId="35" xfId="0" applyNumberFormat="1" applyFont="1" applyFill="1" applyBorder="1" applyAlignment="1">
      <alignment horizontal="right" vertical="center"/>
    </xf>
    <xf numFmtId="174" fontId="65" fillId="26" borderId="11" xfId="177" applyNumberFormat="1" applyFont="1" applyFill="1" applyBorder="1" applyAlignment="1" applyProtection="1">
      <alignment horizontal="center" vertical="center" wrapText="1"/>
      <protection locked="0"/>
    </xf>
    <xf numFmtId="0" fontId="101" fillId="26" borderId="0" xfId="0" applyNumberFormat="1" applyFont="1" applyFill="1" applyAlignment="1">
      <alignment horizontal="centerContinuous"/>
    </xf>
    <xf numFmtId="0" fontId="101" fillId="26" borderId="31" xfId="0" applyNumberFormat="1" applyFont="1" applyFill="1" applyBorder="1" applyAlignment="1">
      <alignment horizontal="centerContinuous" vertical="center"/>
    </xf>
    <xf numFmtId="3" fontId="102" fillId="26" borderId="32" xfId="0" applyNumberFormat="1" applyFont="1" applyFill="1" applyBorder="1" applyAlignment="1">
      <alignment horizontal="center" vertical="center"/>
    </xf>
    <xf numFmtId="3" fontId="102" fillId="26" borderId="33" xfId="0" applyNumberFormat="1" applyFont="1" applyFill="1" applyBorder="1" applyAlignment="1">
      <alignment horizontal="center" vertical="center"/>
    </xf>
    <xf numFmtId="0" fontId="103" fillId="26" borderId="34" xfId="0" applyNumberFormat="1" applyFont="1" applyFill="1" applyBorder="1" applyAlignment="1">
      <alignment horizontal="right" vertical="center"/>
    </xf>
    <xf numFmtId="0" fontId="0" fillId="26" borderId="0" xfId="0" applyFill="1" applyAlignment="1">
      <alignment/>
    </xf>
    <xf numFmtId="221" fontId="103" fillId="0" borderId="37" xfId="0" applyNumberFormat="1" applyFont="1" applyFill="1" applyBorder="1" applyAlignment="1">
      <alignment horizontal="center" vertical="center"/>
    </xf>
    <xf numFmtId="1" fontId="103" fillId="0" borderId="37" xfId="0" applyNumberFormat="1" applyFont="1" applyFill="1" applyBorder="1" applyAlignment="1">
      <alignment horizontal="center" vertical="center"/>
    </xf>
    <xf numFmtId="4" fontId="103" fillId="0" borderId="37" xfId="0" applyNumberFormat="1" applyFont="1" applyFill="1" applyBorder="1" applyAlignment="1">
      <alignment horizontal="center" vertical="center"/>
    </xf>
    <xf numFmtId="0" fontId="103" fillId="26" borderId="37" xfId="0" applyNumberFormat="1" applyFont="1" applyFill="1" applyBorder="1" applyAlignment="1">
      <alignment horizontal="right" vertical="center"/>
    </xf>
    <xf numFmtId="0" fontId="103" fillId="0" borderId="37" xfId="0" applyNumberFormat="1" applyFont="1" applyFill="1" applyBorder="1" applyAlignment="1">
      <alignment horizontal="right" vertical="center"/>
    </xf>
    <xf numFmtId="0" fontId="102" fillId="0" borderId="34" xfId="0" applyNumberFormat="1" applyFont="1" applyFill="1" applyBorder="1" applyAlignment="1">
      <alignment horizontal="center" vertical="center"/>
    </xf>
    <xf numFmtId="3" fontId="102" fillId="0" borderId="34" xfId="0" applyNumberFormat="1" applyFont="1" applyFill="1" applyBorder="1" applyAlignment="1">
      <alignment horizontal="center" vertical="center"/>
    </xf>
    <xf numFmtId="2" fontId="102" fillId="0" borderId="34" xfId="0" applyNumberFormat="1" applyFont="1" applyFill="1" applyBorder="1" applyAlignment="1">
      <alignment horizontal="center" vertical="center" wrapText="1"/>
    </xf>
    <xf numFmtId="2" fontId="102" fillId="0" borderId="34" xfId="0" applyNumberFormat="1" applyFont="1" applyFill="1" applyBorder="1" applyAlignment="1">
      <alignment horizontal="center" vertical="center"/>
    </xf>
    <xf numFmtId="1" fontId="102" fillId="0" borderId="34" xfId="0" applyNumberFormat="1" applyFont="1" applyFill="1" applyBorder="1" applyAlignment="1">
      <alignment horizontal="center" vertical="center"/>
    </xf>
    <xf numFmtId="219" fontId="102" fillId="0" borderId="34" xfId="0" applyNumberFormat="1" applyFont="1" applyFill="1" applyBorder="1" applyAlignment="1">
      <alignment horizontal="center" vertical="center"/>
    </xf>
    <xf numFmtId="4" fontId="102" fillId="0" borderId="34" xfId="0" applyNumberFormat="1" applyFont="1" applyFill="1" applyBorder="1" applyAlignment="1">
      <alignment horizontal="center" vertical="center"/>
    </xf>
    <xf numFmtId="3" fontId="102" fillId="26" borderId="34" xfId="0" applyNumberFormat="1" applyFont="1" applyFill="1" applyBorder="1" applyAlignment="1">
      <alignment horizontal="center" vertical="center"/>
    </xf>
    <xf numFmtId="0" fontId="102" fillId="0" borderId="35" xfId="0" applyNumberFormat="1" applyFont="1" applyFill="1" applyBorder="1" applyAlignment="1">
      <alignment horizontal="center" vertical="center"/>
    </xf>
    <xf numFmtId="3" fontId="102" fillId="0" borderId="35" xfId="0" applyNumberFormat="1" applyFont="1" applyFill="1" applyBorder="1" applyAlignment="1">
      <alignment horizontal="center" vertical="center"/>
    </xf>
    <xf numFmtId="2" fontId="102" fillId="0" borderId="35" xfId="0" applyNumberFormat="1" applyFont="1" applyFill="1" applyBorder="1" applyAlignment="1">
      <alignment horizontal="center" vertical="center" wrapText="1"/>
    </xf>
    <xf numFmtId="2" fontId="102" fillId="0" borderId="35" xfId="0" applyNumberFormat="1" applyFont="1" applyFill="1" applyBorder="1" applyAlignment="1">
      <alignment horizontal="center" vertical="center"/>
    </xf>
    <xf numFmtId="1" fontId="102" fillId="0" borderId="35" xfId="0" applyNumberFormat="1" applyFont="1" applyFill="1" applyBorder="1" applyAlignment="1">
      <alignment horizontal="center" vertical="center"/>
    </xf>
    <xf numFmtId="219" fontId="102" fillId="0" borderId="35" xfId="0" applyNumberFormat="1" applyFont="1" applyFill="1" applyBorder="1" applyAlignment="1">
      <alignment horizontal="center" vertical="center"/>
    </xf>
    <xf numFmtId="4" fontId="102" fillId="0" borderId="35" xfId="0" applyNumberFormat="1" applyFont="1" applyFill="1" applyBorder="1" applyAlignment="1">
      <alignment horizontal="center" vertical="center"/>
    </xf>
    <xf numFmtId="3" fontId="102" fillId="26" borderId="35" xfId="0" applyNumberFormat="1" applyFont="1" applyFill="1" applyBorder="1" applyAlignment="1">
      <alignment horizontal="center" vertical="center"/>
    </xf>
    <xf numFmtId="221" fontId="103" fillId="0" borderId="36" xfId="0" applyNumberFormat="1" applyFont="1" applyFill="1" applyBorder="1" applyAlignment="1">
      <alignment horizontal="center" vertical="center"/>
    </xf>
    <xf numFmtId="1" fontId="103" fillId="0" borderId="36" xfId="0" applyNumberFormat="1" applyFont="1" applyFill="1" applyBorder="1" applyAlignment="1">
      <alignment horizontal="center" vertical="center"/>
    </xf>
    <xf numFmtId="4" fontId="103" fillId="0" borderId="36" xfId="0" applyNumberFormat="1" applyFont="1" applyFill="1" applyBorder="1" applyAlignment="1">
      <alignment horizontal="center" vertical="center"/>
    </xf>
    <xf numFmtId="0" fontId="103" fillId="26" borderId="36" xfId="0" applyNumberFormat="1" applyFont="1" applyFill="1" applyBorder="1" applyAlignment="1">
      <alignment horizontal="right" vertical="center"/>
    </xf>
    <xf numFmtId="0" fontId="103" fillId="0" borderId="36" xfId="0" applyNumberFormat="1" applyFont="1" applyFill="1" applyBorder="1" applyAlignment="1">
      <alignment horizontal="right" vertical="center"/>
    </xf>
    <xf numFmtId="0" fontId="0" fillId="0" borderId="31" xfId="0" applyBorder="1" applyAlignment="1">
      <alignment/>
    </xf>
    <xf numFmtId="174" fontId="53" fillId="26" borderId="11" xfId="177" applyNumberFormat="1" applyFont="1" applyFill="1" applyBorder="1" applyAlignment="1" applyProtection="1">
      <alignment horizontal="center" vertical="center" wrapText="1"/>
      <protection locked="0"/>
    </xf>
    <xf numFmtId="2" fontId="53" fillId="26" borderId="11" xfId="242" applyNumberFormat="1" applyFont="1" applyFill="1" applyBorder="1" applyAlignment="1" applyProtection="1">
      <alignment horizontal="center" vertical="center" wrapText="1"/>
      <protection locked="0"/>
    </xf>
    <xf numFmtId="174" fontId="65" fillId="26" borderId="11" xfId="177" applyNumberFormat="1" applyFont="1" applyFill="1" applyBorder="1" applyAlignment="1" applyProtection="1">
      <alignment horizontal="center" vertical="center" wrapText="1"/>
      <protection hidden="1"/>
    </xf>
    <xf numFmtId="179" fontId="65" fillId="26" borderId="11" xfId="177" applyNumberFormat="1" applyFont="1" applyFill="1" applyBorder="1" applyAlignment="1" applyProtection="1">
      <alignment horizontal="center" vertical="center" wrapText="1"/>
      <protection locked="0"/>
    </xf>
    <xf numFmtId="3" fontId="46" fillId="0" borderId="11" xfId="190" applyNumberFormat="1" applyFont="1" applyFill="1" applyBorder="1" applyAlignment="1" applyProtection="1">
      <alignment horizontal="center" vertical="center" wrapText="1"/>
      <protection locked="0"/>
    </xf>
    <xf numFmtId="0" fontId="43" fillId="0" borderId="0" xfId="0" applyFont="1" applyBorder="1" applyAlignment="1">
      <alignment horizontal="center"/>
    </xf>
    <xf numFmtId="0" fontId="57" fillId="0" borderId="0" xfId="0" applyFont="1" applyFill="1" applyAlignment="1">
      <alignment/>
    </xf>
    <xf numFmtId="0" fontId="57" fillId="0" borderId="0" xfId="0" applyFont="1" applyFill="1" applyAlignment="1">
      <alignment horizontal="center"/>
    </xf>
    <xf numFmtId="0" fontId="108" fillId="0" borderId="0" xfId="0" applyFont="1" applyFill="1" applyBorder="1" applyAlignment="1">
      <alignment horizontal="center"/>
    </xf>
    <xf numFmtId="0" fontId="56" fillId="0" borderId="0" xfId="0" applyFont="1" applyFill="1" applyAlignment="1">
      <alignment/>
    </xf>
    <xf numFmtId="0" fontId="108" fillId="0" borderId="0" xfId="0" applyFont="1" applyFill="1" applyAlignment="1">
      <alignment/>
    </xf>
    <xf numFmtId="0" fontId="46" fillId="0"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58" fillId="0" borderId="0" xfId="0" applyFont="1" applyFill="1" applyAlignment="1">
      <alignment/>
    </xf>
    <xf numFmtId="0" fontId="46" fillId="0" borderId="23" xfId="0" applyFont="1" applyFill="1" applyBorder="1" applyAlignment="1">
      <alignment horizontal="center" vertical="center" wrapText="1"/>
    </xf>
    <xf numFmtId="196" fontId="78" fillId="0" borderId="0" xfId="190" applyFont="1" applyFill="1" applyBorder="1" applyAlignment="1" applyProtection="1">
      <alignment horizontal="center" vertical="center" wrapText="1"/>
      <protection locked="0"/>
    </xf>
    <xf numFmtId="0" fontId="46" fillId="0" borderId="11" xfId="242" applyFont="1" applyFill="1" applyBorder="1" applyAlignment="1" applyProtection="1">
      <alignment horizontal="center" vertical="center" wrapText="1"/>
      <protection locked="0"/>
    </xf>
    <xf numFmtId="179" fontId="46" fillId="0" borderId="11" xfId="190" applyNumberFormat="1" applyFont="1" applyFill="1" applyBorder="1" applyAlignment="1" applyProtection="1">
      <alignment horizontal="center" vertical="center" wrapText="1"/>
      <protection locked="0"/>
    </xf>
    <xf numFmtId="49" fontId="49" fillId="0" borderId="11" xfId="0" applyNumberFormat="1" applyFont="1" applyFill="1" applyBorder="1" applyAlignment="1">
      <alignment horizontal="center" vertical="center"/>
    </xf>
    <xf numFmtId="49" fontId="49" fillId="0" borderId="11" xfId="242" applyNumberFormat="1" applyFont="1" applyFill="1" applyBorder="1" applyAlignment="1" applyProtection="1">
      <alignment horizontal="center" vertical="center" wrapText="1"/>
      <protection locked="0"/>
    </xf>
    <xf numFmtId="49" fontId="49" fillId="0" borderId="11"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0" xfId="0" applyNumberFormat="1" applyFont="1" applyFill="1" applyAlignment="1">
      <alignment/>
    </xf>
    <xf numFmtId="0" fontId="57" fillId="0" borderId="15" xfId="0" applyFont="1" applyFill="1" applyBorder="1" applyAlignment="1">
      <alignment horizontal="center" vertical="center"/>
    </xf>
    <xf numFmtId="0" fontId="57" fillId="0" borderId="17" xfId="0" applyFont="1" applyFill="1" applyBorder="1" applyAlignment="1">
      <alignment vertical="center"/>
    </xf>
    <xf numFmtId="3" fontId="57" fillId="0" borderId="17" xfId="0" applyNumberFormat="1" applyFont="1" applyFill="1" applyBorder="1" applyAlignment="1">
      <alignment vertical="center"/>
    </xf>
    <xf numFmtId="0" fontId="57" fillId="0" borderId="17" xfId="0" applyFont="1" applyFill="1" applyBorder="1" applyAlignment="1">
      <alignment horizontal="center" vertical="center"/>
    </xf>
    <xf numFmtId="184" fontId="57" fillId="0" borderId="17" xfId="0" applyNumberFormat="1" applyFont="1" applyFill="1" applyBorder="1" applyAlignment="1">
      <alignment horizontal="right" vertical="center"/>
    </xf>
    <xf numFmtId="3" fontId="57" fillId="0" borderId="17" xfId="0" applyNumberFormat="1" applyFont="1" applyFill="1" applyBorder="1" applyAlignment="1">
      <alignment horizontal="right" vertical="center"/>
    </xf>
    <xf numFmtId="3" fontId="57" fillId="0" borderId="0" xfId="0" applyNumberFormat="1" applyFont="1" applyFill="1" applyBorder="1" applyAlignment="1">
      <alignment vertical="center"/>
    </xf>
    <xf numFmtId="0" fontId="57" fillId="0" borderId="0" xfId="0" applyFont="1" applyFill="1" applyAlignment="1">
      <alignment vertical="center"/>
    </xf>
    <xf numFmtId="0" fontId="57" fillId="0" borderId="15" xfId="0" applyFont="1" applyFill="1" applyBorder="1" applyAlignment="1">
      <alignment vertical="center"/>
    </xf>
    <xf numFmtId="3" fontId="57" fillId="0" borderId="15" xfId="0" applyNumberFormat="1" applyFont="1" applyFill="1" applyBorder="1" applyAlignment="1">
      <alignment vertical="center"/>
    </xf>
    <xf numFmtId="3" fontId="57" fillId="0" borderId="15" xfId="0" applyNumberFormat="1" applyFont="1" applyFill="1" applyBorder="1" applyAlignment="1">
      <alignment horizontal="right" vertical="center"/>
    </xf>
    <xf numFmtId="0" fontId="57" fillId="0" borderId="20" xfId="0" applyFont="1" applyFill="1" applyBorder="1" applyAlignment="1">
      <alignment horizontal="center" vertical="center"/>
    </xf>
    <xf numFmtId="3" fontId="57" fillId="0" borderId="20" xfId="0" applyNumberFormat="1" applyFont="1" applyFill="1" applyBorder="1" applyAlignment="1">
      <alignment vertical="center"/>
    </xf>
    <xf numFmtId="184" fontId="57" fillId="0" borderId="41" xfId="0" applyNumberFormat="1" applyFont="1" applyFill="1" applyBorder="1" applyAlignment="1">
      <alignment horizontal="right" vertical="center"/>
    </xf>
    <xf numFmtId="3" fontId="57" fillId="0" borderId="20" xfId="0" applyNumberFormat="1" applyFont="1" applyFill="1" applyBorder="1" applyAlignment="1">
      <alignment horizontal="right" vertical="center"/>
    </xf>
    <xf numFmtId="3" fontId="57" fillId="0" borderId="41" xfId="0" applyNumberFormat="1" applyFont="1" applyFill="1" applyBorder="1" applyAlignment="1">
      <alignment horizontal="right" vertical="center"/>
    </xf>
    <xf numFmtId="3" fontId="57" fillId="0" borderId="41" xfId="0" applyNumberFormat="1" applyFont="1" applyFill="1" applyBorder="1" applyAlignment="1">
      <alignment vertical="center"/>
    </xf>
    <xf numFmtId="0" fontId="58" fillId="0" borderId="19" xfId="0" applyFont="1" applyFill="1" applyBorder="1" applyAlignment="1">
      <alignment/>
    </xf>
    <xf numFmtId="0" fontId="46" fillId="0" borderId="19" xfId="0" applyFont="1" applyFill="1" applyBorder="1" applyAlignment="1">
      <alignment horizontal="center" vertical="center"/>
    </xf>
    <xf numFmtId="0" fontId="58" fillId="0" borderId="19" xfId="0" applyFont="1" applyFill="1" applyBorder="1" applyAlignment="1">
      <alignment horizontal="center"/>
    </xf>
    <xf numFmtId="3" fontId="46" fillId="0" borderId="19" xfId="0" applyNumberFormat="1" applyFont="1" applyFill="1" applyBorder="1" applyAlignment="1">
      <alignment horizontal="center" vertical="center"/>
    </xf>
    <xf numFmtId="3" fontId="46" fillId="0" borderId="19" xfId="0" applyNumberFormat="1" applyFont="1" applyFill="1" applyBorder="1" applyAlignment="1">
      <alignment horizontal="right" vertical="center"/>
    </xf>
    <xf numFmtId="3" fontId="46" fillId="0" borderId="19" xfId="0" applyNumberFormat="1" applyFont="1" applyFill="1" applyBorder="1" applyAlignment="1">
      <alignment/>
    </xf>
    <xf numFmtId="3" fontId="46" fillId="0" borderId="0" xfId="0" applyNumberFormat="1" applyFont="1" applyFill="1" applyBorder="1" applyAlignment="1">
      <alignment/>
    </xf>
    <xf numFmtId="0" fontId="109" fillId="0" borderId="0" xfId="0" applyFont="1" applyAlignment="1">
      <alignment horizontal="center" vertical="center" wrapText="1"/>
    </xf>
    <xf numFmtId="0" fontId="46" fillId="0" borderId="8" xfId="0" applyFont="1" applyFill="1" applyBorder="1" applyAlignment="1">
      <alignment horizontal="center" vertical="center" wrapText="1"/>
    </xf>
    <xf numFmtId="3" fontId="57" fillId="0" borderId="0" xfId="170" applyNumberFormat="1" applyFont="1" applyFill="1" applyBorder="1" applyAlignment="1" applyProtection="1">
      <alignment horizontal="center" vertical="center" wrapText="1"/>
      <protection locked="0"/>
    </xf>
    <xf numFmtId="0" fontId="110" fillId="0" borderId="0" xfId="0" applyFont="1" applyAlignment="1">
      <alignment horizontal="center" vertical="center" wrapText="1"/>
    </xf>
    <xf numFmtId="0" fontId="111" fillId="0" borderId="0" xfId="0" applyFont="1" applyAlignment="1">
      <alignment horizontal="center" vertical="center" wrapText="1"/>
    </xf>
    <xf numFmtId="3" fontId="69" fillId="0" borderId="29" xfId="0" applyNumberFormat="1" applyFont="1" applyBorder="1" applyAlignment="1">
      <alignment horizontal="left" vertical="center" wrapText="1"/>
    </xf>
    <xf numFmtId="3" fontId="69" fillId="0" borderId="30" xfId="0" applyNumberFormat="1" applyFont="1" applyBorder="1" applyAlignment="1">
      <alignment horizontal="left" vertical="center" wrapText="1"/>
    </xf>
    <xf numFmtId="3" fontId="70" fillId="0" borderId="29" xfId="0" applyNumberFormat="1" applyFont="1" applyBorder="1" applyAlignment="1">
      <alignment horizontal="left" vertical="center" wrapText="1"/>
    </xf>
    <xf numFmtId="3" fontId="70" fillId="0" borderId="30" xfId="0" applyNumberFormat="1" applyFont="1" applyBorder="1" applyAlignment="1">
      <alignment horizontal="left" vertical="center" wrapText="1"/>
    </xf>
    <xf numFmtId="0" fontId="69" fillId="0" borderId="19" xfId="0" applyFont="1" applyBorder="1" applyAlignment="1">
      <alignment horizontal="center" vertical="center" wrapText="1"/>
    </xf>
    <xf numFmtId="49" fontId="70" fillId="0" borderId="17" xfId="0" applyNumberFormat="1" applyFont="1" applyBorder="1" applyAlignment="1">
      <alignment horizontal="center" vertical="center" wrapText="1"/>
    </xf>
    <xf numFmtId="49" fontId="69" fillId="0" borderId="15" xfId="0" applyNumberFormat="1" applyFont="1" applyBorder="1" applyAlignment="1">
      <alignment horizontal="center" vertical="center" wrapText="1"/>
    </xf>
    <xf numFmtId="0" fontId="47" fillId="0" borderId="0" xfId="0" applyFont="1" applyBorder="1" applyAlignment="1">
      <alignment horizontal="center"/>
    </xf>
    <xf numFmtId="0" fontId="0" fillId="0" borderId="0" xfId="0" applyFont="1" applyBorder="1" applyAlignment="1">
      <alignment horizontal="center" vertical="center" wrapText="1"/>
    </xf>
    <xf numFmtId="0" fontId="75" fillId="0" borderId="0" xfId="0" applyFont="1" applyBorder="1" applyAlignment="1">
      <alignment horizontal="center" vertical="center" wrapText="1"/>
    </xf>
    <xf numFmtId="3" fontId="69" fillId="0" borderId="19" xfId="0" applyNumberFormat="1" applyFont="1" applyBorder="1" applyAlignment="1">
      <alignment horizontal="center" vertical="center" wrapText="1"/>
    </xf>
    <xf numFmtId="0" fontId="69" fillId="0" borderId="19" xfId="0" applyFont="1" applyBorder="1" applyAlignment="1">
      <alignment horizontal="center" vertical="center"/>
    </xf>
    <xf numFmtId="0" fontId="53" fillId="0" borderId="19" xfId="242" applyFont="1" applyFill="1" applyBorder="1" applyAlignment="1" applyProtection="1">
      <alignment horizontal="center" vertical="center" wrapText="1"/>
      <protection locked="0"/>
    </xf>
    <xf numFmtId="3" fontId="69" fillId="0" borderId="32" xfId="0" applyNumberFormat="1" applyFont="1" applyBorder="1" applyAlignment="1">
      <alignment horizontal="center" vertical="center" wrapText="1"/>
    </xf>
    <xf numFmtId="3" fontId="69" fillId="0" borderId="33" xfId="0" applyNumberFormat="1"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0" xfId="0"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57" fillId="0" borderId="0" xfId="0" applyFont="1" applyFill="1" applyAlignment="1">
      <alignment horizontal="center"/>
    </xf>
    <xf numFmtId="0" fontId="78" fillId="0" borderId="0" xfId="0" applyFont="1" applyFill="1" applyBorder="1" applyAlignment="1">
      <alignment horizontal="center"/>
    </xf>
    <xf numFmtId="0" fontId="108" fillId="0" borderId="0" xfId="0" applyFont="1" applyFill="1" applyBorder="1" applyAlignment="1">
      <alignment horizontal="center"/>
    </xf>
    <xf numFmtId="0" fontId="108" fillId="0" borderId="18" xfId="0" applyFont="1" applyFill="1" applyBorder="1" applyAlignment="1">
      <alignment horizontal="center"/>
    </xf>
    <xf numFmtId="0" fontId="46" fillId="0" borderId="11" xfId="0" applyFont="1" applyFill="1" applyBorder="1" applyAlignment="1">
      <alignment horizontal="center" vertical="center"/>
    </xf>
    <xf numFmtId="0" fontId="46" fillId="0" borderId="11" xfId="242" applyFont="1" applyFill="1" applyBorder="1" applyAlignment="1" applyProtection="1">
      <alignment horizontal="center" vertical="center" wrapText="1"/>
      <protection locked="0"/>
    </xf>
    <xf numFmtId="0" fontId="46" fillId="0" borderId="45"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61" fillId="0" borderId="0" xfId="242" applyNumberFormat="1" applyFont="1" applyFill="1" applyBorder="1" applyAlignment="1" applyProtection="1">
      <alignment horizontal="center" vertical="center"/>
      <protection locked="0"/>
    </xf>
    <xf numFmtId="0" fontId="58" fillId="0" borderId="0" xfId="242" applyNumberFormat="1" applyFont="1" applyFill="1" applyBorder="1" applyAlignment="1" applyProtection="1">
      <alignment horizontal="center" vertical="center" wrapText="1"/>
      <protection locked="0"/>
    </xf>
    <xf numFmtId="0" fontId="53" fillId="26" borderId="11" xfId="242" applyFont="1" applyFill="1" applyBorder="1" applyAlignment="1" applyProtection="1">
      <alignment horizontal="center" vertical="center" wrapText="1"/>
      <protection locked="0"/>
    </xf>
    <xf numFmtId="0" fontId="53" fillId="26" borderId="11" xfId="242" applyNumberFormat="1" applyFont="1" applyFill="1" applyBorder="1" applyAlignment="1" applyProtection="1">
      <alignment horizontal="center" vertical="center" wrapText="1"/>
      <protection locked="0"/>
    </xf>
    <xf numFmtId="2" fontId="65" fillId="26" borderId="11" xfId="242" applyNumberFormat="1" applyFont="1" applyFill="1" applyBorder="1" applyAlignment="1" applyProtection="1">
      <alignment horizontal="center" vertical="center" wrapText="1"/>
      <protection locked="0"/>
    </xf>
    <xf numFmtId="0" fontId="53" fillId="26" borderId="11" xfId="242" applyFont="1" applyFill="1" applyBorder="1" applyAlignment="1" applyProtection="1">
      <alignment horizontal="center" vertical="center" wrapText="1"/>
      <protection hidden="1"/>
    </xf>
    <xf numFmtId="0" fontId="53" fillId="26" borderId="11" xfId="242" applyNumberFormat="1" applyFont="1" applyFill="1" applyBorder="1" applyAlignment="1" applyProtection="1">
      <alignment horizontal="center" vertical="center" wrapText="1"/>
      <protection hidden="1"/>
    </xf>
    <xf numFmtId="174" fontId="53" fillId="26" borderId="11" xfId="177" applyNumberFormat="1" applyFont="1" applyFill="1" applyBorder="1" applyAlignment="1" applyProtection="1">
      <alignment horizontal="center" vertical="center" wrapText="1"/>
      <protection hidden="1"/>
    </xf>
    <xf numFmtId="179" fontId="53" fillId="26" borderId="11" xfId="177" applyNumberFormat="1" applyFont="1" applyFill="1" applyBorder="1" applyAlignment="1" applyProtection="1">
      <alignment horizontal="center" vertical="center" wrapText="1"/>
      <protection locked="0"/>
    </xf>
    <xf numFmtId="0" fontId="45" fillId="0" borderId="0" xfId="0" applyFont="1" applyBorder="1" applyAlignment="1">
      <alignment horizontal="center" vertical="center" wrapText="1"/>
    </xf>
    <xf numFmtId="0" fontId="43" fillId="23" borderId="11"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6" fillId="0" borderId="0" xfId="0" applyFont="1" applyFill="1" applyBorder="1" applyAlignment="1">
      <alignment horizontal="center"/>
    </xf>
    <xf numFmtId="0" fontId="0" fillId="0" borderId="0" xfId="0" applyAlignment="1">
      <alignment horizontal="center" vertical="center"/>
    </xf>
    <xf numFmtId="0" fontId="105" fillId="0" borderId="0" xfId="0" applyNumberFormat="1" applyFont="1" applyFill="1" applyAlignment="1">
      <alignment horizontal="center" vertical="center" wrapText="1"/>
    </xf>
    <xf numFmtId="0" fontId="101" fillId="0" borderId="0" xfId="0" applyNumberFormat="1" applyFont="1" applyFill="1" applyBorder="1" applyAlignment="1">
      <alignment horizontal="center"/>
    </xf>
    <xf numFmtId="0" fontId="106" fillId="0" borderId="19" xfId="0" applyFont="1" applyFill="1" applyBorder="1" applyAlignment="1">
      <alignment horizontal="center" vertical="center"/>
    </xf>
    <xf numFmtId="0" fontId="106" fillId="0" borderId="19"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06" fillId="0" borderId="33" xfId="0" applyFont="1" applyFill="1" applyBorder="1" applyAlignment="1">
      <alignment horizontal="center" vertical="center"/>
    </xf>
    <xf numFmtId="0" fontId="106" fillId="26" borderId="32" xfId="0" applyFont="1" applyFill="1" applyBorder="1" applyAlignment="1">
      <alignment horizontal="center" vertical="center" wrapText="1"/>
    </xf>
    <xf numFmtId="0" fontId="107" fillId="26" borderId="33" xfId="0" applyFont="1" applyFill="1" applyBorder="1" applyAlignment="1">
      <alignment/>
    </xf>
    <xf numFmtId="0" fontId="105" fillId="0" borderId="0" xfId="0" applyNumberFormat="1" applyFont="1" applyFill="1" applyAlignment="1">
      <alignment horizontal="center" vertical="center"/>
    </xf>
    <xf numFmtId="0" fontId="106" fillId="0" borderId="0" xfId="0" applyNumberFormat="1" applyFont="1" applyFill="1" applyAlignment="1">
      <alignment horizontal="center" vertical="center" wrapText="1"/>
    </xf>
    <xf numFmtId="0" fontId="101" fillId="0" borderId="0" xfId="0" applyNumberFormat="1" applyFont="1" applyFill="1" applyAlignment="1">
      <alignment horizontal="center" vertical="center"/>
    </xf>
    <xf numFmtId="0" fontId="101" fillId="0" borderId="31" xfId="0" applyNumberFormat="1" applyFont="1" applyFill="1" applyBorder="1" applyAlignment="1">
      <alignment horizontal="center" vertical="center"/>
    </xf>
    <xf numFmtId="3" fontId="102" fillId="0" borderId="32" xfId="0" applyNumberFormat="1" applyFont="1" applyFill="1" applyBorder="1" applyAlignment="1">
      <alignment horizontal="center" vertical="center"/>
    </xf>
    <xf numFmtId="3" fontId="102" fillId="0" borderId="33" xfId="0" applyNumberFormat="1" applyFont="1" applyFill="1" applyBorder="1" applyAlignment="1">
      <alignment horizontal="center" vertical="center"/>
    </xf>
    <xf numFmtId="212" fontId="106" fillId="0" borderId="32" xfId="0" applyNumberFormat="1" applyFont="1" applyFill="1" applyBorder="1" applyAlignment="1">
      <alignment horizontal="center" vertical="center" wrapText="1"/>
    </xf>
    <xf numFmtId="212" fontId="106" fillId="0" borderId="33" xfId="0" applyNumberFormat="1" applyFont="1" applyFill="1" applyBorder="1" applyAlignment="1">
      <alignment horizontal="center" vertical="center" wrapText="1"/>
    </xf>
    <xf numFmtId="0" fontId="106" fillId="0" borderId="46" xfId="0" applyFont="1" applyFill="1" applyBorder="1" applyAlignment="1">
      <alignment horizontal="center" vertical="center"/>
    </xf>
    <xf numFmtId="0" fontId="106" fillId="0" borderId="47" xfId="0" applyFont="1" applyFill="1" applyBorder="1" applyAlignment="1">
      <alignment horizontal="center" vertical="center"/>
    </xf>
    <xf numFmtId="0" fontId="106" fillId="0" borderId="48" xfId="0" applyFont="1" applyFill="1" applyBorder="1" applyAlignment="1">
      <alignment horizontal="center" vertical="center"/>
    </xf>
    <xf numFmtId="0" fontId="106" fillId="0" borderId="49" xfId="0" applyFont="1" applyFill="1" applyBorder="1" applyAlignment="1">
      <alignment horizontal="center" vertical="center"/>
    </xf>
    <xf numFmtId="0" fontId="106" fillId="0" borderId="31" xfId="0" applyFont="1" applyFill="1" applyBorder="1" applyAlignment="1">
      <alignment horizontal="center" vertical="center"/>
    </xf>
    <xf numFmtId="0" fontId="106" fillId="0" borderId="50" xfId="0" applyFont="1" applyFill="1" applyBorder="1" applyAlignment="1">
      <alignment horizontal="center" vertical="center"/>
    </xf>
    <xf numFmtId="0" fontId="103" fillId="0" borderId="51" xfId="0" applyNumberFormat="1" applyFont="1" applyFill="1" applyBorder="1" applyAlignment="1">
      <alignment horizontal="center" vertical="center"/>
    </xf>
    <xf numFmtId="0" fontId="103" fillId="0" borderId="52" xfId="0" applyNumberFormat="1" applyFont="1" applyFill="1" applyBorder="1" applyAlignment="1">
      <alignment horizontal="center" vertical="center"/>
    </xf>
    <xf numFmtId="0" fontId="103" fillId="0" borderId="53" xfId="0" applyNumberFormat="1" applyFont="1" applyFill="1" applyBorder="1" applyAlignment="1">
      <alignment horizontal="center" vertical="center"/>
    </xf>
    <xf numFmtId="0" fontId="103" fillId="0" borderId="54" xfId="0" applyNumberFormat="1" applyFont="1" applyFill="1" applyBorder="1" applyAlignment="1">
      <alignment horizontal="center" vertical="center"/>
    </xf>
    <xf numFmtId="0" fontId="103" fillId="0" borderId="55" xfId="0" applyNumberFormat="1" applyFont="1" applyFill="1" applyBorder="1" applyAlignment="1">
      <alignment horizontal="center" vertical="center"/>
    </xf>
    <xf numFmtId="0" fontId="103" fillId="0" borderId="56" xfId="0" applyNumberFormat="1" applyFont="1" applyFill="1" applyBorder="1" applyAlignment="1">
      <alignment horizontal="center" vertical="center"/>
    </xf>
    <xf numFmtId="0" fontId="103" fillId="0" borderId="57" xfId="0" applyNumberFormat="1" applyFont="1" applyFill="1" applyBorder="1" applyAlignment="1">
      <alignment horizontal="center" vertical="center"/>
    </xf>
    <xf numFmtId="0" fontId="103" fillId="0" borderId="58" xfId="0" applyNumberFormat="1" applyFont="1" applyFill="1" applyBorder="1" applyAlignment="1">
      <alignment horizontal="center" vertical="center"/>
    </xf>
    <xf numFmtId="0" fontId="103" fillId="0" borderId="59" xfId="0" applyNumberFormat="1" applyFont="1" applyFill="1" applyBorder="1" applyAlignment="1">
      <alignment horizontal="center" vertical="center"/>
    </xf>
    <xf numFmtId="0" fontId="105" fillId="0" borderId="0" xfId="0" applyNumberFormat="1" applyFont="1" applyFill="1" applyAlignment="1">
      <alignment horizontal="center"/>
    </xf>
  </cellXfs>
  <cellStyles count="354">
    <cellStyle name="Normal" xfId="0"/>
    <cellStyle name="_x0001_" xfId="15"/>
    <cellStyle name="          &#13;&#10;shell=progman.exe&#13;&#10;m" xfId="16"/>
    <cellStyle name="??" xfId="17"/>
    <cellStyle name="?? [0.00]_ Att. 1- Cover" xfId="18"/>
    <cellStyle name="?? [0]" xfId="19"/>
    <cellStyle name="???? [0.00]_BE-BQ" xfId="20"/>
    <cellStyle name="??????????????????? [0]_FTC_OFFER" xfId="21"/>
    <cellStyle name="???????????????????_FTC_OFFER" xfId="22"/>
    <cellStyle name="????_BE-BQ" xfId="23"/>
    <cellStyle name="???[0]_00Q3902REV.1" xfId="24"/>
    <cellStyle name="???_???" xfId="25"/>
    <cellStyle name="??[0]_BRE" xfId="26"/>
    <cellStyle name="??_ ??? ???? " xfId="27"/>
    <cellStyle name="_DTDT BL-DL" xfId="28"/>
    <cellStyle name="_DTDT BL-DL_ÿÿÿÿÿ" xfId="29"/>
    <cellStyle name="_Khai toan CDMA Q.NgAI g?4  A HUNG 11-1-2007" xfId="30"/>
    <cellStyle name="_Khai toan CDMA Q.NgAI g?4  A HUNG 11-1-2007_bo sung DT ngoai hang rao KCN Tay Bac Dong Hoi" xfId="31"/>
    <cellStyle name="_Khai toan CDMA Q.NgAI g?4  A HUNG 11-1-2007_bo sung DT ngoai hang rao KCN Tay Bac Dong Hoi 3.10.07" xfId="32"/>
    <cellStyle name="_Khai toan CDMA Q.NgAI g?4  A HUNG 11-1-2007_DT Du an Lao Cai in 29.09.2007" xfId="33"/>
    <cellStyle name="_KT (2)" xfId="34"/>
    <cellStyle name="_KT (2)_1" xfId="35"/>
    <cellStyle name="_KT (2)_1_Lora-tungchau" xfId="36"/>
    <cellStyle name="_KT (2)_1_Qt-HT3PQ1(CauKho)" xfId="37"/>
    <cellStyle name="_KT (2)_1_Qt-HT3PQ1(CauKho)_ÿÿÿÿÿ" xfId="38"/>
    <cellStyle name="_KT (2)_2" xfId="39"/>
    <cellStyle name="_KT (2)_2_TG-TH" xfId="40"/>
    <cellStyle name="_KT (2)_2_TG-TH_DAU NOI PL-CL TAI PHU LAMHC" xfId="41"/>
    <cellStyle name="_KT (2)_2_TG-TH_Khai toan CDMA Q.NgAI g?4  A HUNG 11-1-2007" xfId="42"/>
    <cellStyle name="_KT (2)_2_TG-TH_Lora-tungchau" xfId="43"/>
    <cellStyle name="_KT (2)_2_TG-TH_Qt-HT3PQ1(CauKho)" xfId="44"/>
    <cellStyle name="_KT (2)_2_TG-TH_Qt-HT3PQ1(CauKho)_ÿÿÿÿÿ" xfId="45"/>
    <cellStyle name="_KT (2)_3" xfId="46"/>
    <cellStyle name="_KT (2)_3_TG-TH" xfId="47"/>
    <cellStyle name="_KT (2)_3_TG-TH_Khai toan CDMA Q.NgAI g?4  A HUNG 11-1-2007" xfId="48"/>
    <cellStyle name="_KT (2)_3_TG-TH_Lora-tungchau" xfId="49"/>
    <cellStyle name="_KT (2)_3_TG-TH_Lora-tungchau_ÿÿÿÿÿ" xfId="50"/>
    <cellStyle name="_KT (2)_3_TG-TH_Qt-HT3PQ1(CauKho)" xfId="51"/>
    <cellStyle name="_KT (2)_3_TG-TH_Qt-HT3PQ1(CauKho)_ÿÿÿÿÿ" xfId="52"/>
    <cellStyle name="_KT (2)_3_TG-TH_ÿÿÿÿÿ" xfId="53"/>
    <cellStyle name="_KT (2)_4" xfId="54"/>
    <cellStyle name="_KT (2)_4_DAU NOI PL-CL TAI PHU LAMHC" xfId="55"/>
    <cellStyle name="_KT (2)_4_Khai toan CDMA Q.NgAI g?4  A HUNG 11-1-2007" xfId="56"/>
    <cellStyle name="_KT (2)_4_Lora-tungchau" xfId="57"/>
    <cellStyle name="_KT (2)_4_Qt-HT3PQ1(CauKho)" xfId="58"/>
    <cellStyle name="_KT (2)_4_Qt-HT3PQ1(CauKho)_ÿÿÿÿÿ" xfId="59"/>
    <cellStyle name="_KT (2)_4_TG-TH" xfId="60"/>
    <cellStyle name="_KT (2)_5" xfId="61"/>
    <cellStyle name="_KT (2)_5_DAU NOI PL-CL TAI PHU LAMHC" xfId="62"/>
    <cellStyle name="_KT (2)_5_Khai toan CDMA Q.NgAI g?4  A HUNG 11-1-2007" xfId="63"/>
    <cellStyle name="_KT (2)_5_Lora-tungchau" xfId="64"/>
    <cellStyle name="_KT (2)_5_Qt-HT3PQ1(CauKho)" xfId="65"/>
    <cellStyle name="_KT (2)_5_Qt-HT3PQ1(CauKho)_ÿÿÿÿÿ" xfId="66"/>
    <cellStyle name="_KT (2)_Khai toan CDMA Q.NgAI g?4  A HUNG 11-1-2007" xfId="67"/>
    <cellStyle name="_KT (2)_Lora-tungchau" xfId="68"/>
    <cellStyle name="_KT (2)_Lora-tungchau_ÿÿÿÿÿ" xfId="69"/>
    <cellStyle name="_KT (2)_Qt-HT3PQ1(CauKho)" xfId="70"/>
    <cellStyle name="_KT (2)_Qt-HT3PQ1(CauKho)_ÿÿÿÿÿ" xfId="71"/>
    <cellStyle name="_KT (2)_TG-TH" xfId="72"/>
    <cellStyle name="_KT (2)_ÿÿÿÿÿ" xfId="73"/>
    <cellStyle name="_KT_TG" xfId="74"/>
    <cellStyle name="_KT_TG_1" xfId="75"/>
    <cellStyle name="_KT_TG_1_DAU NOI PL-CL TAI PHU LAMHC" xfId="76"/>
    <cellStyle name="_KT_TG_1_Khai toan CDMA Q.NgAI g?4  A HUNG 11-1-2007" xfId="77"/>
    <cellStyle name="_KT_TG_1_Lora-tungchau" xfId="78"/>
    <cellStyle name="_KT_TG_1_Qt-HT3PQ1(CauKho)" xfId="79"/>
    <cellStyle name="_KT_TG_1_Qt-HT3PQ1(CauKho)_ÿÿÿÿÿ" xfId="80"/>
    <cellStyle name="_KT_TG_2" xfId="81"/>
    <cellStyle name="_KT_TG_2_DAU NOI PL-CL TAI PHU LAMHC" xfId="82"/>
    <cellStyle name="_KT_TG_2_Khai toan CDMA Q.NgAI g?4  A HUNG 11-1-2007" xfId="83"/>
    <cellStyle name="_KT_TG_2_Lora-tungchau" xfId="84"/>
    <cellStyle name="_KT_TG_2_Qt-HT3PQ1(CauKho)" xfId="85"/>
    <cellStyle name="_KT_TG_2_Qt-HT3PQ1(CauKho)_ÿÿÿÿÿ" xfId="86"/>
    <cellStyle name="_KT_TG_3" xfId="87"/>
    <cellStyle name="_KT_TG_4" xfId="88"/>
    <cellStyle name="_KT_TG_4_Lora-tungchau" xfId="89"/>
    <cellStyle name="_KT_TG_4_Qt-HT3PQ1(CauKho)" xfId="90"/>
    <cellStyle name="_KT_TG_4_Qt-HT3PQ1(CauKho)_ÿÿÿÿÿ" xfId="91"/>
    <cellStyle name="_Lora-tungchau" xfId="92"/>
    <cellStyle name="_Lora-tungchau_ÿÿÿÿÿ" xfId="93"/>
    <cellStyle name="_Qt-HT3PQ1(CauKho)" xfId="94"/>
    <cellStyle name="_Qt-HT3PQ1(CauKho)_ÿÿÿÿÿ" xfId="95"/>
    <cellStyle name="_TG-TH" xfId="96"/>
    <cellStyle name="_TG-TH_1" xfId="97"/>
    <cellStyle name="_TG-TH_1_DAU NOI PL-CL TAI PHU LAMHC" xfId="98"/>
    <cellStyle name="_TG-TH_1_Khai toan CDMA Q.NgAI g?4  A HUNG 11-1-2007" xfId="99"/>
    <cellStyle name="_TG-TH_1_Lora-tungchau" xfId="100"/>
    <cellStyle name="_TG-TH_1_Qt-HT3PQ1(CauKho)" xfId="101"/>
    <cellStyle name="_TG-TH_1_Qt-HT3PQ1(CauKho)_ÿÿÿÿÿ" xfId="102"/>
    <cellStyle name="_TG-TH_2" xfId="103"/>
    <cellStyle name="_TG-TH_2_DAU NOI PL-CL TAI PHU LAMHC" xfId="104"/>
    <cellStyle name="_TG-TH_2_Khai toan CDMA Q.NgAI g?4  A HUNG 11-1-2007" xfId="105"/>
    <cellStyle name="_TG-TH_2_Lora-tungchau" xfId="106"/>
    <cellStyle name="_TG-TH_2_Qt-HT3PQ1(CauKho)" xfId="107"/>
    <cellStyle name="_TG-TH_2_Qt-HT3PQ1(CauKho)_ÿÿÿÿÿ" xfId="108"/>
    <cellStyle name="_TG-TH_3" xfId="109"/>
    <cellStyle name="_TG-TH_3_Lora-tungchau" xfId="110"/>
    <cellStyle name="_TG-TH_3_Qt-HT3PQ1(CauKho)" xfId="111"/>
    <cellStyle name="_TG-TH_3_Qt-HT3PQ1(CauKho)_ÿÿÿÿÿ" xfId="112"/>
    <cellStyle name="_TG-TH_4" xfId="113"/>
    <cellStyle name="•W?_Format" xfId="114"/>
    <cellStyle name="•W€_Format" xfId="115"/>
    <cellStyle name="1" xfId="116"/>
    <cellStyle name="1_Arial_16" xfId="117"/>
    <cellStyle name="12" xfId="118"/>
    <cellStyle name="¹éºÐÀ²_±âÅ¸" xfId="119"/>
    <cellStyle name="2" xfId="120"/>
    <cellStyle name="20% - Accent1" xfId="121"/>
    <cellStyle name="20% - Accent2" xfId="122"/>
    <cellStyle name="20% - Accent3" xfId="123"/>
    <cellStyle name="20% - Accent4" xfId="124"/>
    <cellStyle name="20% - Accent5" xfId="125"/>
    <cellStyle name="20% - Accent6" xfId="126"/>
    <cellStyle name="3" xfId="127"/>
    <cellStyle name="4" xfId="128"/>
    <cellStyle name="40% - Accent1" xfId="129"/>
    <cellStyle name="40% - Accent2" xfId="130"/>
    <cellStyle name="40% - Accent3" xfId="131"/>
    <cellStyle name="40% - Accent4" xfId="132"/>
    <cellStyle name="40% - Accent5" xfId="133"/>
    <cellStyle name="40% - Accent6" xfId="134"/>
    <cellStyle name="6" xfId="135"/>
    <cellStyle name="6_bo sung DT ngoai hang rao KCN Tay Bac Dong Hoi 3.10.07" xfId="136"/>
    <cellStyle name="6_DT Du an Lao Cai in 29.09.2007" xfId="137"/>
    <cellStyle name="60% - Accent1" xfId="138"/>
    <cellStyle name="60% - Accent2" xfId="139"/>
    <cellStyle name="60% - Accent3" xfId="140"/>
    <cellStyle name="60% - Accent4" xfId="141"/>
    <cellStyle name="60% - Accent5" xfId="142"/>
    <cellStyle name="60% - Accent6" xfId="143"/>
    <cellStyle name="Accent1" xfId="144"/>
    <cellStyle name="Accent2" xfId="145"/>
    <cellStyle name="Accent3" xfId="146"/>
    <cellStyle name="Accent4" xfId="147"/>
    <cellStyle name="Accent5" xfId="148"/>
    <cellStyle name="Accent6" xfId="149"/>
    <cellStyle name="ÅëÈ­ [0]_±âÅ¸" xfId="150"/>
    <cellStyle name="AeE­ [0]_INQUIRY ¿?¾÷AßAø " xfId="151"/>
    <cellStyle name="ÅëÈ­_±âÅ¸" xfId="152"/>
    <cellStyle name="AeE­_INQUIRY ¿?¾÷AßAø " xfId="153"/>
    <cellStyle name="ÅëÈ­_L601CPT" xfId="154"/>
    <cellStyle name="ÄÞ¸¶ [0]_±âÅ¸" xfId="155"/>
    <cellStyle name="AÞ¸¶ [0]_INQUIRY ¿?¾÷AßAø " xfId="156"/>
    <cellStyle name="ÄÞ¸¶ [0]_L601CPT" xfId="157"/>
    <cellStyle name="ÄÞ¸¶_±âÅ¸" xfId="158"/>
    <cellStyle name="AÞ¸¶_INQUIRY ¿?¾÷AßAø " xfId="159"/>
    <cellStyle name="ÄÞ¸¶_L601CPT" xfId="160"/>
    <cellStyle name="AutoFormat Options" xfId="161"/>
    <cellStyle name="C?AØ_¿?¾÷CoE² " xfId="162"/>
    <cellStyle name="Ç¥ÁØ_#2(M17)_1" xfId="163"/>
    <cellStyle name="Calc Currency (0)" xfId="164"/>
    <cellStyle name="Calc Percent (0)" xfId="165"/>
    <cellStyle name="Calc Percent (1)" xfId="166"/>
    <cellStyle name="category" xfId="167"/>
    <cellStyle name="Cerrency_Sheet2_XANGDAU" xfId="168"/>
    <cellStyle name="chu" xfId="169"/>
    <cellStyle name="Chuẩn 2" xfId="170"/>
    <cellStyle name="Co?ma_Sheet1" xfId="171"/>
    <cellStyle name="Comma" xfId="172"/>
    <cellStyle name="Comma [0]" xfId="173"/>
    <cellStyle name="Comma [0] 2" xfId="174"/>
    <cellStyle name="Comma 2" xfId="175"/>
    <cellStyle name="Comma 3" xfId="176"/>
    <cellStyle name="Comma 4" xfId="177"/>
    <cellStyle name="Comma 5" xfId="178"/>
    <cellStyle name="comma zerodec" xfId="179"/>
    <cellStyle name="Comma0" xfId="180"/>
    <cellStyle name="Currency" xfId="181"/>
    <cellStyle name="Currency [0]" xfId="182"/>
    <cellStyle name="Currency0" xfId="183"/>
    <cellStyle name="Currency1" xfId="184"/>
    <cellStyle name="Date" xfId="185"/>
    <cellStyle name="Đầu đề 1" xfId="186"/>
    <cellStyle name="Đầu đề 2" xfId="187"/>
    <cellStyle name="Đầu đề 3" xfId="188"/>
    <cellStyle name="Đầu đề 4" xfId="189"/>
    <cellStyle name="Dấu phảy 2" xfId="190"/>
    <cellStyle name="Đầu ra" xfId="191"/>
    <cellStyle name="Đầu vào" xfId="192"/>
    <cellStyle name="Dezimal [0]_UXO VII" xfId="193"/>
    <cellStyle name="Dezimal_UXO VII" xfId="194"/>
    <cellStyle name="Dollar (zero dec)" xfId="195"/>
    <cellStyle name="eeee" xfId="196"/>
    <cellStyle name="Enter Currency (0)" xfId="197"/>
    <cellStyle name="Fixed" xfId="198"/>
    <cellStyle name="Followed Hyperlink" xfId="199"/>
    <cellStyle name="Font Britannic16" xfId="200"/>
    <cellStyle name="Font Britannic18" xfId="201"/>
    <cellStyle name="Font CenturyCond 18" xfId="202"/>
    <cellStyle name="Font Cond20" xfId="203"/>
    <cellStyle name="Font Lucida sans16" xfId="204"/>
    <cellStyle name="Font LucidaSans16" xfId="205"/>
    <cellStyle name="Font NewCenturyCond18" xfId="206"/>
    <cellStyle name="Font Ottawa14" xfId="207"/>
    <cellStyle name="Font Ottawa16" xfId="208"/>
    <cellStyle name="Ghi chú" xfId="209"/>
    <cellStyle name="Grey" xfId="210"/>
    <cellStyle name="ha" xfId="211"/>
    <cellStyle name="HEADER" xfId="212"/>
    <cellStyle name="Header1" xfId="213"/>
    <cellStyle name="Header2" xfId="214"/>
    <cellStyle name="Heading1" xfId="215"/>
    <cellStyle name="Heading2" xfId="216"/>
    <cellStyle name="hoa" xfId="217"/>
    <cellStyle name="Hyperlink" xfId="218"/>
    <cellStyle name="i·0" xfId="219"/>
    <cellStyle name="Input [yellow]" xfId="220"/>
    <cellStyle name="Kiểm tra Ô" xfId="221"/>
    <cellStyle name="Link Currency (0)" xfId="222"/>
    <cellStyle name="Millares [0]_Well Timing" xfId="223"/>
    <cellStyle name="Millares_Well Timing" xfId="224"/>
    <cellStyle name="Milliers [0]_AR1194" xfId="225"/>
    <cellStyle name="Milliers_AR1194" xfId="226"/>
    <cellStyle name="Model" xfId="227"/>
    <cellStyle name="Moneda [0]_Well Timing" xfId="228"/>
    <cellStyle name="Moneda_Well Timing" xfId="229"/>
    <cellStyle name="Monétaire [0]_AR1194" xfId="230"/>
    <cellStyle name="Monétaire_AR1194" xfId="231"/>
    <cellStyle name="n" xfId="232"/>
    <cellStyle name="New" xfId="233"/>
    <cellStyle name="New Times Roman" xfId="234"/>
    <cellStyle name="no dec" xfId="235"/>
    <cellStyle name="Normal - Style1" xfId="236"/>
    <cellStyle name="Normal 2" xfId="237"/>
    <cellStyle name="Normal 3" xfId="238"/>
    <cellStyle name="Normal 4" xfId="239"/>
    <cellStyle name="Normal 5" xfId="240"/>
    <cellStyle name="Normal 6" xfId="241"/>
    <cellStyle name="Normal_Sheet2" xfId="242"/>
    <cellStyle name="Normal1" xfId="243"/>
    <cellStyle name="Ô được Nối kết" xfId="244"/>
    <cellStyle name="oft Excel]&#13;&#10;Comment=The open=/f lines load custom functions into the Paste Function list.&#13;&#10;Maximized=2&#13;&#10;Basics=1&#13;&#10;A" xfId="245"/>
    <cellStyle name="oft Excel]&#13;&#10;Comment=The open=/f lines load custom functions into the Paste Function list.&#13;&#10;Maximized=3&#13;&#10;Basics=1&#13;&#10;A" xfId="246"/>
    <cellStyle name="omma [0]_Mktg Prog" xfId="247"/>
    <cellStyle name="ormal_Sheet1_1" xfId="248"/>
    <cellStyle name="Percent" xfId="249"/>
    <cellStyle name="Percent [2]" xfId="250"/>
    <cellStyle name="PERCENTAGE" xfId="251"/>
    <cellStyle name="Phần Trăm 2" xfId="252"/>
    <cellStyle name="PHONG" xfId="253"/>
    <cellStyle name="PrePop Currency (0)" xfId="254"/>
    <cellStyle name="S—_x0008_" xfId="255"/>
    <cellStyle name="s]&#13;&#10;spooler=yes&#13;&#10;load=&#13;&#10;Beep=yes&#13;&#10;NullPort=None&#13;&#10;BorderWidth=3&#13;&#10;CursorBlinkRate=1200&#13;&#10;DoubleClickSpeed=452&#13;&#10;Programs=co" xfId="256"/>
    <cellStyle name="songuyen" xfId="257"/>
    <cellStyle name="Style 1" xfId="258"/>
    <cellStyle name="Style 10" xfId="259"/>
    <cellStyle name="Style 11" xfId="260"/>
    <cellStyle name="Style 12" xfId="261"/>
    <cellStyle name="Style 13" xfId="262"/>
    <cellStyle name="Style 14" xfId="263"/>
    <cellStyle name="Style 15" xfId="264"/>
    <cellStyle name="Style 16" xfId="265"/>
    <cellStyle name="Style 17" xfId="266"/>
    <cellStyle name="Style 18" xfId="267"/>
    <cellStyle name="Style 19" xfId="268"/>
    <cellStyle name="Style 2" xfId="269"/>
    <cellStyle name="Style 20" xfId="270"/>
    <cellStyle name="Style 3" xfId="271"/>
    <cellStyle name="Style 4" xfId="272"/>
    <cellStyle name="Style 5" xfId="273"/>
    <cellStyle name="Style 6" xfId="274"/>
    <cellStyle name="Style 7" xfId="275"/>
    <cellStyle name="Style 8" xfId="276"/>
    <cellStyle name="Style 9" xfId="277"/>
    <cellStyle name="style_1" xfId="278"/>
    <cellStyle name="subhead" xfId="279"/>
    <cellStyle name="symbol" xfId="280"/>
    <cellStyle name="T" xfId="281"/>
    <cellStyle name="T_Anten Hai Lang (chuan)" xfId="282"/>
    <cellStyle name="T_Anten Hai Lang (chuan)_bo sung DT ngoai hang rao KCN Tay Bac Dong Hoi" xfId="283"/>
    <cellStyle name="T_Anten Hai Lang (chuan)_bo sung DT ngoai hang rao KCN Tay Bac Dong Hoi 3.10.07" xfId="284"/>
    <cellStyle name="T_Anten Hai Lang (chuan)_DT Du an Lao Cai in 29.09.2007" xfId="285"/>
    <cellStyle name="T_Anten Hai lang (file cua B)" xfId="286"/>
    <cellStyle name="T_Anten Hai lang (file cua B)_bo sung DT ngoai hang rao KCN Tay Bac Dong Hoi" xfId="287"/>
    <cellStyle name="T_Anten Hai lang (file cua B)_bo sung DT ngoai hang rao KCN Tay Bac Dong Hoi 3.10.07" xfId="288"/>
    <cellStyle name="T_Anten Hai lang (file cua B)_DT Du an Lao Cai in 29.09.2007" xfId="289"/>
    <cellStyle name="T_Anten Vinh Linh (chuan)-P8 duyet 30.8.05" xfId="290"/>
    <cellStyle name="T_Anten Vinh Linh (chuan)-P8 duyet 30.8.05_bo sung DT ngoai hang rao KCN Tay Bac Dong Hoi" xfId="291"/>
    <cellStyle name="T_Anten Vinh Linh (chuan)-P8 duyet 30.8.05_bo sung DT ngoai hang rao KCN Tay Bac Dong Hoi 3.10.07" xfId="292"/>
    <cellStyle name="T_Anten Vinh Linh (chuan)-P8 duyet 30.8.05_DT Du an Lao Cai in 29.09.2007" xfId="293"/>
    <cellStyle name="T_Anten Vinh Linh (file cua B)" xfId="294"/>
    <cellStyle name="T_Anten Vinh Linh (file cua B)_bo sung DT ngoai hang rao KCN Tay Bac Dong Hoi" xfId="295"/>
    <cellStyle name="T_Anten Vinh Linh (file cua B)_bo sung DT ngoai hang rao KCN Tay Bac Dong Hoi 3.10.07" xfId="296"/>
    <cellStyle name="T_Anten Vinh Linh (file cua B)_DT Du an Lao Cai in 29.09.2007" xfId="297"/>
    <cellStyle name="T_bo sung DT ngoai hang rao KCN Tay Bac Dong Hoi 3.10.07" xfId="298"/>
    <cellStyle name="T_Book1" xfId="299"/>
    <cellStyle name="T_Book1_1" xfId="300"/>
    <cellStyle name="T_Book1_1_bo sung DT ngoai hang rao KCN Tay Bac Dong Hoi" xfId="301"/>
    <cellStyle name="T_Book1_1_bo sung DT ngoai hang rao KCN Tay Bac Dong Hoi 3.10.07" xfId="302"/>
    <cellStyle name="T_Book1_1_DT Du an Lao Cai in 29.09.2007" xfId="303"/>
    <cellStyle name="T_Book1_2" xfId="304"/>
    <cellStyle name="T_Book1_Anten Hai Lang (chuan)" xfId="305"/>
    <cellStyle name="T_Book1_Anten Hai Lang (chuan)_bo sung DT ngoai hang rao KCN Tay Bac Dong Hoi" xfId="306"/>
    <cellStyle name="T_Book1_Anten Hai Lang (chuan)_bo sung DT ngoai hang rao KCN Tay Bac Dong Hoi 3.10.07" xfId="307"/>
    <cellStyle name="T_Book1_Anten Hai Lang (chuan)_DT Du an Lao Cai in 29.09.2007" xfId="308"/>
    <cellStyle name="T_Book1_Anten Hai lang (file cua B)" xfId="309"/>
    <cellStyle name="T_Book1_Anten Hai lang (file cua B)_bo sung DT ngoai hang rao KCN Tay Bac Dong Hoi" xfId="310"/>
    <cellStyle name="T_Book1_Anten Hai lang (file cua B)_bo sung DT ngoai hang rao KCN Tay Bac Dong Hoi 3.10.07" xfId="311"/>
    <cellStyle name="T_Book1_Anten Hai lang (file cua B)_DT Du an Lao Cai in 29.09.2007" xfId="312"/>
    <cellStyle name="T_Book1_Anten Vinh Linh (chuan)-P8 duyet 30.8.05" xfId="313"/>
    <cellStyle name="T_Book1_Anten Vinh Linh (chuan)-P8 duyet 30.8.05_bo sung DT ngoai hang rao KCN Tay Bac Dong Hoi" xfId="314"/>
    <cellStyle name="T_Book1_Anten Vinh Linh (chuan)-P8 duyet 30.8.05_bo sung DT ngoai hang rao KCN Tay Bac Dong Hoi 3.10.07" xfId="315"/>
    <cellStyle name="T_Book1_Anten Vinh Linh (chuan)-P8 duyet 30.8.05_DT Du an Lao Cai in 29.09.2007" xfId="316"/>
    <cellStyle name="T_Book1_Anten Vinh Linh (file cua B)" xfId="317"/>
    <cellStyle name="T_Book1_Anten Vinh Linh (file cua B)_bo sung DT ngoai hang rao KCN Tay Bac Dong Hoi" xfId="318"/>
    <cellStyle name="T_Book1_Anten Vinh Linh (file cua B)_bo sung DT ngoai hang rao KCN Tay Bac Dong Hoi 3.10.07" xfId="319"/>
    <cellStyle name="T_Book1_Anten Vinh Linh (file cua B)_DT Du an Lao Cai in 29.09.2007" xfId="320"/>
    <cellStyle name="T_Book1_bo sung DT ngoai hang rao KCN Tay Bac Dong Hoi 3.10.07" xfId="321"/>
    <cellStyle name="T_Book1_Book1" xfId="322"/>
    <cellStyle name="T_Book1_Book1_1" xfId="323"/>
    <cellStyle name="T_Book1_Book1_bo sung DT ngoai hang rao KCN Tay Bac Dong Hoi" xfId="324"/>
    <cellStyle name="T_Book1_Book1_bo sung DT ngoai hang rao KCN Tay Bac Dong Hoi 3.10.07" xfId="325"/>
    <cellStyle name="T_Book1_Book1_DT Du an Lao Cai in 29.09.2007" xfId="326"/>
    <cellStyle name="T_Book1_C TO HOA THUY" xfId="327"/>
    <cellStyle name="T_Book1_C TO HOA THUY_bo sung DT ngoai hang rao KCN Tay Bac Dong Hoi" xfId="328"/>
    <cellStyle name="T_Book1_C TO HOA THUY_bo sung DT ngoai hang rao KCN Tay Bac Dong Hoi 3.10.07" xfId="329"/>
    <cellStyle name="T_Book1_C TO HOA THUY_DT Du an Lao Cai in 29.09.2007" xfId="330"/>
    <cellStyle name="T_Book1_DT Du an Lao Cai in 29.09.2007" xfId="331"/>
    <cellStyle name="T_Book1_HaiNinh3" xfId="332"/>
    <cellStyle name="T_Book1_HaiNinh3_bo sung DT ngoai hang rao KCN Tay Bac Dong Hoi" xfId="333"/>
    <cellStyle name="T_Book1_HaiNinh3_bo sung DT ngoai hang rao KCN Tay Bac Dong Hoi 3.10.07" xfId="334"/>
    <cellStyle name="T_Book1_HaiNinh3_DT Du an Lao Cai in 29.09.2007" xfId="335"/>
    <cellStyle name="T_Book1_QBinh tk" xfId="336"/>
    <cellStyle name="T_Dong DM_ chon Cap + Fuse Link" xfId="337"/>
    <cellStyle name="T_Dong DM_ chon Cap + Fuse Link_bo sung DT ngoai hang rao KCN Tay Bac Dong Hoi 3.10.07" xfId="338"/>
    <cellStyle name="T_Dong DM_ chon Cap + Fuse Link_Book1" xfId="339"/>
    <cellStyle name="T_Dong DM_ chon Cap + Fuse Link_DT Du an Lao Cai in 29.09.2007" xfId="340"/>
    <cellStyle name="T_DT Du an Lao Cai in 29.09.2007" xfId="341"/>
    <cellStyle name="T_Du toan JBIC2.Quang Tri HC sau tham dinh 882" xfId="342"/>
    <cellStyle name="T_Du toan JBIC2.Quang Tri HC sau tham dinh 882_bo sung DT ngoai hang rao KCN Tay Bac Dong Hoi" xfId="343"/>
    <cellStyle name="T_Du toan JBIC2.Quang Tri HC sau tham dinh 882_bo sung DT ngoai hang rao KCN Tay Bac Dong Hoi 3.10.07" xfId="344"/>
    <cellStyle name="T_Du toan JBIC2.Quang Tri HC sau tham dinh 882_DT Du an Lao Cai in 29.09.2007" xfId="345"/>
    <cellStyle name="T_TDToan Viettel trinh" xfId="346"/>
    <cellStyle name="T_TDToan Viettel trinh_bo sung DT ngoai hang rao KCN Tay Bac Dong Hoi" xfId="347"/>
    <cellStyle name="T_TDToan Viettel trinh_bo sung DT ngoai hang rao KCN Tay Bac Dong Hoi 3.10.07" xfId="348"/>
    <cellStyle name="T_TDToan Viettel trinh_DT Du an Lao Cai in 29.09.2007" xfId="349"/>
    <cellStyle name="Text Indent A" xfId="350"/>
    <cellStyle name="Text Indent B" xfId="351"/>
    <cellStyle name="th" xfId="352"/>
    <cellStyle name="þ_x001D_ð·_x000C_æþ'&#13;ßþU_x0001_Ø_x0005_ü_x0014__x0007__x0001__x0001_" xfId="353"/>
    <cellStyle name="Tiêu đề" xfId="354"/>
    <cellStyle name="Tính toán" xfId="355"/>
    <cellStyle name="Tổng" xfId="356"/>
    <cellStyle name="Tốt" xfId="357"/>
    <cellStyle name="Trung lập" xfId="358"/>
    <cellStyle name="Tuan" xfId="359"/>
    <cellStyle name="Văn bản Cảnh báo" xfId="360"/>
    <cellStyle name="Văn bản Giải thích" xfId="361"/>
    <cellStyle name="viet" xfId="362"/>
    <cellStyle name="viet2" xfId="363"/>
    <cellStyle name="Währung [0]_UXO VII" xfId="364"/>
    <cellStyle name="Währung_UXO VII" xfId="365"/>
    <cellStyle name="Xấu" xfId="366"/>
    <cellStyle name="xuan" xfId="367"/>
  </cellStyles>
  <dxfs count="5">
    <dxf>
      <font>
        <b/>
        <i val="0"/>
        <sz val="13"/>
        <color indexed="58"/>
      </font>
    </dxf>
    <dxf>
      <font>
        <b/>
        <i val="0"/>
        <sz val="13"/>
        <color indexed="58"/>
      </font>
    </dxf>
    <dxf>
      <font>
        <b/>
        <i val="0"/>
        <sz val="13"/>
        <color indexed="58"/>
      </font>
    </dxf>
    <dxf>
      <font>
        <b/>
        <i/>
        <u val="single"/>
        <sz val="13"/>
        <color indexed="10"/>
      </font>
    </dxf>
    <dxf>
      <font>
        <b/>
        <i val="0"/>
        <sz val="13"/>
        <color indexed="5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E40"/>
  <sheetViews>
    <sheetView zoomScale="115" zoomScaleNormal="115" zoomScalePageLayoutView="0" workbookViewId="0" topLeftCell="A4">
      <selection activeCell="F9" sqref="F9:F21"/>
    </sheetView>
  </sheetViews>
  <sheetFormatPr defaultColWidth="8.88671875" defaultRowHeight="16.5"/>
  <cols>
    <col min="1" max="1" width="3.4453125" style="0" bestFit="1" customWidth="1"/>
    <col min="2" max="2" width="8.21484375" style="1" bestFit="1" customWidth="1"/>
    <col min="3" max="3" width="10.3359375" style="0" customWidth="1"/>
    <col min="4" max="4" width="12.21484375" style="0" customWidth="1"/>
    <col min="5" max="5" width="5.21484375" style="1" customWidth="1"/>
    <col min="6" max="6" width="6.3359375" style="1" customWidth="1"/>
    <col min="7" max="9" width="6.77734375" style="1" bestFit="1" customWidth="1"/>
    <col min="10" max="10" width="6.6640625" style="1" customWidth="1"/>
    <col min="11" max="11" width="7.3359375" style="1" customWidth="1"/>
    <col min="12" max="12" width="5.77734375" style="1" customWidth="1"/>
    <col min="13" max="13" width="7.77734375" style="1" customWidth="1"/>
    <col min="14" max="14" width="6.99609375" style="0" customWidth="1"/>
    <col min="15" max="15" width="7.3359375" style="0" customWidth="1"/>
    <col min="16" max="16" width="8.99609375" style="0" customWidth="1"/>
    <col min="17" max="17" width="6.3359375" style="61" customWidth="1"/>
    <col min="18" max="18" width="6.99609375" style="61" customWidth="1"/>
    <col min="19" max="20" width="6.77734375" style="61" customWidth="1"/>
    <col min="21" max="21" width="7.99609375" style="61" customWidth="1"/>
    <col min="22" max="22" width="7.3359375" style="61" customWidth="1"/>
    <col min="23" max="23" width="8.10546875" style="0" hidden="1" customWidth="1"/>
    <col min="24" max="24" width="1.1171875" style="0" hidden="1" customWidth="1"/>
    <col min="25" max="25" width="8.77734375" style="0" customWidth="1"/>
    <col min="27" max="27" width="9.4453125" style="33" bestFit="1" customWidth="1"/>
    <col min="30" max="30" width="8.88671875" style="33" customWidth="1"/>
    <col min="31" max="31" width="9.4453125" style="33" bestFit="1" customWidth="1"/>
  </cols>
  <sheetData>
    <row r="1" spans="1:31" s="2" customFormat="1" ht="21.75" customHeight="1">
      <c r="A1" s="428" t="s">
        <v>208</v>
      </c>
      <c r="B1" s="428"/>
      <c r="C1" s="428"/>
      <c r="D1" s="428"/>
      <c r="E1" s="428"/>
      <c r="F1" s="428"/>
      <c r="G1" s="428"/>
      <c r="H1" s="428"/>
      <c r="I1" s="428"/>
      <c r="J1" s="428"/>
      <c r="K1" s="428"/>
      <c r="L1" s="428"/>
      <c r="M1" s="428"/>
      <c r="N1" s="428"/>
      <c r="O1" s="428"/>
      <c r="P1" s="428"/>
      <c r="Q1" s="428"/>
      <c r="R1" s="428"/>
      <c r="S1" s="428"/>
      <c r="T1" s="428"/>
      <c r="U1" s="428"/>
      <c r="V1" s="428"/>
      <c r="W1" s="428"/>
      <c r="X1" s="428"/>
      <c r="Y1" s="428"/>
      <c r="AA1" s="172"/>
      <c r="AD1" s="172"/>
      <c r="AE1" s="172"/>
    </row>
    <row r="2" spans="1:31" s="3" customFormat="1" ht="38.25" customHeight="1">
      <c r="A2" s="429" t="s">
        <v>211</v>
      </c>
      <c r="B2" s="430"/>
      <c r="C2" s="430"/>
      <c r="D2" s="430"/>
      <c r="E2" s="430"/>
      <c r="F2" s="430"/>
      <c r="G2" s="430"/>
      <c r="H2" s="430"/>
      <c r="I2" s="430"/>
      <c r="J2" s="430"/>
      <c r="K2" s="430"/>
      <c r="L2" s="430"/>
      <c r="M2" s="430"/>
      <c r="N2" s="430"/>
      <c r="O2" s="430"/>
      <c r="P2" s="430"/>
      <c r="Q2" s="430"/>
      <c r="R2" s="430"/>
      <c r="S2" s="430"/>
      <c r="T2" s="430"/>
      <c r="U2" s="430"/>
      <c r="V2" s="430"/>
      <c r="W2" s="430"/>
      <c r="X2" s="430"/>
      <c r="Y2" s="430"/>
      <c r="AA2" s="173"/>
      <c r="AD2" s="173"/>
      <c r="AE2" s="173"/>
    </row>
    <row r="3" spans="1:31" s="3" customFormat="1" ht="23.25" customHeight="1">
      <c r="A3" s="429" t="s">
        <v>210</v>
      </c>
      <c r="B3" s="429"/>
      <c r="C3" s="429"/>
      <c r="D3" s="429"/>
      <c r="E3" s="429"/>
      <c r="F3" s="429"/>
      <c r="G3" s="429"/>
      <c r="H3" s="429"/>
      <c r="I3" s="429"/>
      <c r="J3" s="429"/>
      <c r="K3" s="429"/>
      <c r="L3" s="429"/>
      <c r="M3" s="429"/>
      <c r="N3" s="429"/>
      <c r="O3" s="429"/>
      <c r="P3" s="429"/>
      <c r="Q3" s="429"/>
      <c r="R3" s="429"/>
      <c r="S3" s="429"/>
      <c r="T3" s="429"/>
      <c r="U3" s="429"/>
      <c r="V3" s="429"/>
      <c r="W3" s="429"/>
      <c r="X3" s="429"/>
      <c r="Y3" s="429"/>
      <c r="AA3" s="173"/>
      <c r="AD3" s="173"/>
      <c r="AE3" s="173"/>
    </row>
    <row r="4" spans="2:31" s="3" customFormat="1" ht="16.5">
      <c r="B4" s="4"/>
      <c r="C4" s="5"/>
      <c r="D4" s="5"/>
      <c r="E4" s="5"/>
      <c r="F4" s="6"/>
      <c r="G4" s="6"/>
      <c r="H4" s="6"/>
      <c r="I4" s="6"/>
      <c r="J4" s="4"/>
      <c r="K4" s="4"/>
      <c r="L4" s="4"/>
      <c r="M4" s="4"/>
      <c r="O4" s="7"/>
      <c r="P4" s="8"/>
      <c r="Q4" s="98"/>
      <c r="R4" s="98"/>
      <c r="S4" s="98"/>
      <c r="T4" s="98"/>
      <c r="U4" s="98"/>
      <c r="V4" s="98" t="s">
        <v>188</v>
      </c>
      <c r="AA4" s="173"/>
      <c r="AD4" s="173"/>
      <c r="AE4" s="173"/>
    </row>
    <row r="5" spans="1:31" s="10" customFormat="1" ht="37.5" customHeight="1">
      <c r="A5" s="432" t="s">
        <v>0</v>
      </c>
      <c r="B5" s="433" t="s">
        <v>1</v>
      </c>
      <c r="C5" s="425" t="s">
        <v>2</v>
      </c>
      <c r="D5" s="425"/>
      <c r="E5" s="425" t="s">
        <v>3</v>
      </c>
      <c r="F5" s="425" t="s">
        <v>4</v>
      </c>
      <c r="G5" s="436" t="s">
        <v>5</v>
      </c>
      <c r="H5" s="437"/>
      <c r="I5" s="438"/>
      <c r="J5" s="425" t="s">
        <v>191</v>
      </c>
      <c r="K5" s="425"/>
      <c r="L5" s="425"/>
      <c r="M5" s="425"/>
      <c r="N5" s="425" t="s">
        <v>6</v>
      </c>
      <c r="O5" s="425" t="s">
        <v>7</v>
      </c>
      <c r="P5" s="425" t="s">
        <v>8</v>
      </c>
      <c r="Q5" s="431" t="s">
        <v>192</v>
      </c>
      <c r="R5" s="431" t="s">
        <v>189</v>
      </c>
      <c r="S5" s="431" t="s">
        <v>212</v>
      </c>
      <c r="T5" s="431" t="s">
        <v>213</v>
      </c>
      <c r="U5" s="434" t="s">
        <v>205</v>
      </c>
      <c r="V5" s="431" t="s">
        <v>190</v>
      </c>
      <c r="W5" s="431" t="s">
        <v>193</v>
      </c>
      <c r="X5" s="431" t="s">
        <v>4</v>
      </c>
      <c r="Y5" s="431" t="s">
        <v>194</v>
      </c>
      <c r="AA5" s="174"/>
      <c r="AD5" s="174"/>
      <c r="AE5" s="174"/>
    </row>
    <row r="6" spans="1:31" s="10" customFormat="1" ht="29.25" customHeight="1">
      <c r="A6" s="432"/>
      <c r="B6" s="433"/>
      <c r="C6" s="425"/>
      <c r="D6" s="425"/>
      <c r="E6" s="425"/>
      <c r="F6" s="425"/>
      <c r="G6" s="111" t="s">
        <v>9</v>
      </c>
      <c r="H6" s="111" t="s">
        <v>10</v>
      </c>
      <c r="I6" s="111" t="s">
        <v>11</v>
      </c>
      <c r="J6" s="111" t="s">
        <v>9</v>
      </c>
      <c r="K6" s="111" t="s">
        <v>10</v>
      </c>
      <c r="L6" s="111" t="s">
        <v>11</v>
      </c>
      <c r="M6" s="111" t="s">
        <v>12</v>
      </c>
      <c r="N6" s="425"/>
      <c r="O6" s="425"/>
      <c r="P6" s="425"/>
      <c r="Q6" s="431"/>
      <c r="R6" s="431"/>
      <c r="S6" s="431"/>
      <c r="T6" s="431"/>
      <c r="U6" s="435"/>
      <c r="V6" s="431"/>
      <c r="W6" s="431"/>
      <c r="X6" s="431"/>
      <c r="Y6" s="431"/>
      <c r="AA6" s="174"/>
      <c r="AB6" s="10">
        <v>4</v>
      </c>
      <c r="AD6" s="174"/>
      <c r="AE6" s="174"/>
    </row>
    <row r="7" spans="1:31" s="11" customFormat="1" ht="7.5" customHeight="1" hidden="1">
      <c r="A7" s="112" t="s">
        <v>13</v>
      </c>
      <c r="B7" s="113" t="s">
        <v>14</v>
      </c>
      <c r="C7" s="426" t="s">
        <v>15</v>
      </c>
      <c r="D7" s="426"/>
      <c r="E7" s="114" t="s">
        <v>16</v>
      </c>
      <c r="F7" s="114" t="s">
        <v>17</v>
      </c>
      <c r="G7" s="114"/>
      <c r="H7" s="114"/>
      <c r="I7" s="114"/>
      <c r="J7" s="114" t="s">
        <v>18</v>
      </c>
      <c r="K7" s="114" t="s">
        <v>19</v>
      </c>
      <c r="L7" s="114" t="s">
        <v>20</v>
      </c>
      <c r="M7" s="114" t="s">
        <v>21</v>
      </c>
      <c r="N7" s="114" t="s">
        <v>22</v>
      </c>
      <c r="O7" s="114" t="s">
        <v>23</v>
      </c>
      <c r="P7" s="114" t="s">
        <v>24</v>
      </c>
      <c r="Q7" s="115"/>
      <c r="R7" s="115"/>
      <c r="S7" s="115"/>
      <c r="T7" s="115"/>
      <c r="U7" s="115"/>
      <c r="V7" s="115"/>
      <c r="W7" s="116"/>
      <c r="X7" s="116"/>
      <c r="Y7" s="116"/>
      <c r="AA7" s="175"/>
      <c r="AD7" s="175"/>
      <c r="AE7" s="175"/>
    </row>
    <row r="8" spans="1:31" s="12" customFormat="1" ht="21" customHeight="1">
      <c r="A8" s="117" t="s">
        <v>25</v>
      </c>
      <c r="B8" s="118"/>
      <c r="C8" s="427" t="s">
        <v>196</v>
      </c>
      <c r="D8" s="427"/>
      <c r="E8" s="119" t="s">
        <v>44</v>
      </c>
      <c r="F8" s="120">
        <v>1</v>
      </c>
      <c r="G8" s="120"/>
      <c r="H8" s="120"/>
      <c r="I8" s="120"/>
      <c r="J8" s="121">
        <f>SUM(J9:J21)</f>
        <v>28856.30920942176</v>
      </c>
      <c r="K8" s="121">
        <f aca="true" t="shared" si="0" ref="K8:R8">SUM(K9:K21)</f>
        <v>26667.632569260008</v>
      </c>
      <c r="L8" s="121">
        <f t="shared" si="0"/>
        <v>4865.25309159096</v>
      </c>
      <c r="M8" s="121">
        <f t="shared" si="0"/>
        <v>60389.194870272724</v>
      </c>
      <c r="N8" s="121" t="e">
        <f t="shared" si="0"/>
        <v>#REF!</v>
      </c>
      <c r="O8" s="121" t="e">
        <f t="shared" si="0"/>
        <v>#REF!</v>
      </c>
      <c r="P8" s="121" t="e">
        <f t="shared" si="0"/>
        <v>#REF!</v>
      </c>
      <c r="Q8" s="121" t="e">
        <f>SUM(Q9:Q21)</f>
        <v>#REF!</v>
      </c>
      <c r="R8" s="121">
        <f t="shared" si="0"/>
        <v>0</v>
      </c>
      <c r="S8" s="121">
        <f>SUM(S9:S21)</f>
        <v>0</v>
      </c>
      <c r="T8" s="121">
        <f>SUM(T9:T21)</f>
        <v>0</v>
      </c>
      <c r="U8" s="121" t="e">
        <f>SUM(U9:U21)</f>
        <v>#REF!</v>
      </c>
      <c r="V8" s="121" t="e">
        <f>SUM(V9:V21)</f>
        <v>#REF!</v>
      </c>
      <c r="W8" s="121" t="e">
        <f>SUM(P8:V8)</f>
        <v>#REF!</v>
      </c>
      <c r="X8" s="121">
        <v>1</v>
      </c>
      <c r="Y8" s="121" t="e">
        <f>W8/X8</f>
        <v>#REF!</v>
      </c>
      <c r="Z8" s="107"/>
      <c r="AA8" s="107"/>
      <c r="AD8" s="107"/>
      <c r="AE8" s="107"/>
    </row>
    <row r="9" spans="1:31" s="14" customFormat="1" ht="24.75" customHeight="1">
      <c r="A9" s="122">
        <v>1</v>
      </c>
      <c r="B9" s="122" t="s">
        <v>26</v>
      </c>
      <c r="C9" s="123" t="s">
        <v>27</v>
      </c>
      <c r="D9" s="123"/>
      <c r="E9" s="122" t="s">
        <v>28</v>
      </c>
      <c r="F9" s="124">
        <f>$F$8*'Bang KL'!F5</f>
        <v>0.16</v>
      </c>
      <c r="G9" s="187">
        <f>DGXDCT!G6</f>
        <v>46284.336</v>
      </c>
      <c r="H9" s="187">
        <f>DGXDCT!H6</f>
        <v>27084.588666</v>
      </c>
      <c r="I9" s="187">
        <f>DGXDCT!I6</f>
        <v>0</v>
      </c>
      <c r="J9" s="125">
        <f>F9*G9</f>
        <v>7405.49376</v>
      </c>
      <c r="K9" s="125">
        <f>F9*H9</f>
        <v>4333.53418656</v>
      </c>
      <c r="L9" s="125">
        <f>F9*I9</f>
        <v>0</v>
      </c>
      <c r="M9" s="125">
        <f aca="true" t="shared" si="1" ref="M9:M21">SUM(J9:L9)</f>
        <v>11739.02794656</v>
      </c>
      <c r="N9" s="125">
        <f>$F9*'THDG SX MOC'!M8</f>
        <v>93.91222357248</v>
      </c>
      <c r="O9" s="125">
        <f>$F9*'THDG SX MOC'!N8</f>
        <v>0</v>
      </c>
      <c r="P9" s="125">
        <f>$F9*'THDG SX MOC'!Q8</f>
        <v>1972.1566950220802</v>
      </c>
      <c r="Q9" s="148">
        <f>(M9+N9+O9)*1%</f>
        <v>118.32940170132481</v>
      </c>
      <c r="R9" s="125"/>
      <c r="S9" s="125"/>
      <c r="T9" s="125"/>
      <c r="U9" s="125">
        <f>(M9+N9)*3%</f>
        <v>354.9882051039744</v>
      </c>
      <c r="V9" s="125">
        <f>SUM(P9:U9)*10%</f>
        <v>244.54743018273794</v>
      </c>
      <c r="W9" s="125">
        <f aca="true" t="shared" si="2" ref="W9:W21">SUM(P9:V9)</f>
        <v>2690.0217320101174</v>
      </c>
      <c r="X9" s="125">
        <f>$X$8</f>
        <v>1</v>
      </c>
      <c r="Y9" s="125">
        <f aca="true" t="shared" si="3" ref="Y9:Y21">W9/X9</f>
        <v>2690.0217320101174</v>
      </c>
      <c r="AA9" s="176"/>
      <c r="AD9" s="176"/>
      <c r="AE9" s="107"/>
    </row>
    <row r="10" spans="1:31" s="14" customFormat="1" ht="24.75" customHeight="1">
      <c r="A10" s="122">
        <v>2</v>
      </c>
      <c r="B10" s="122" t="s">
        <v>29</v>
      </c>
      <c r="C10" s="146" t="s">
        <v>173</v>
      </c>
      <c r="D10" s="147"/>
      <c r="E10" s="122" t="s">
        <v>28</v>
      </c>
      <c r="F10" s="124">
        <f>$F$8*'Bang KL'!F6</f>
        <v>0.14</v>
      </c>
      <c r="G10" s="187">
        <f>DGXDCT!G14</f>
        <v>4503.197999999999</v>
      </c>
      <c r="H10" s="187">
        <f>DGXDCT!H14</f>
        <v>52403.490216000006</v>
      </c>
      <c r="I10" s="187">
        <f>DGXDCT!I14</f>
        <v>0</v>
      </c>
      <c r="J10" s="125">
        <f aca="true" t="shared" si="4" ref="J10:J21">F10*G10</f>
        <v>630.44772</v>
      </c>
      <c r="K10" s="125">
        <f aca="true" t="shared" si="5" ref="K10:K21">F10*H10</f>
        <v>7336.488630240002</v>
      </c>
      <c r="L10" s="125">
        <f aca="true" t="shared" si="6" ref="L10:L21">F10*I10</f>
        <v>0</v>
      </c>
      <c r="M10" s="125">
        <f t="shared" si="1"/>
        <v>7966.936350240002</v>
      </c>
      <c r="N10" s="125">
        <f>$F10*'THDG SX MOC'!M9</f>
        <v>55.768554451680025</v>
      </c>
      <c r="O10" s="125">
        <f>$F10*'THDG SX MOC'!N9</f>
        <v>0</v>
      </c>
      <c r="P10" s="125">
        <f>$F10*'THDG SX MOC'!Q9</f>
        <v>1171.1396434852804</v>
      </c>
      <c r="Q10" s="148">
        <f aca="true" t="shared" si="7" ref="Q10:Q21">(M10+N10+O10)*1%</f>
        <v>80.22704904691682</v>
      </c>
      <c r="R10" s="125"/>
      <c r="S10" s="125"/>
      <c r="T10" s="125"/>
      <c r="U10" s="125">
        <f aca="true" t="shared" si="8" ref="U10:U21">(M10+N10)*3%</f>
        <v>240.68114714075045</v>
      </c>
      <c r="V10" s="125">
        <f aca="true" t="shared" si="9" ref="V10:V21">SUM(P10:U10)*10%</f>
        <v>149.2047839672948</v>
      </c>
      <c r="W10" s="125">
        <f t="shared" si="2"/>
        <v>1641.2526236402425</v>
      </c>
      <c r="X10" s="125">
        <f aca="true" t="shared" si="10" ref="X10:X21">$X$8</f>
        <v>1</v>
      </c>
      <c r="Y10" s="125">
        <f t="shared" si="3"/>
        <v>1641.2526236402425</v>
      </c>
      <c r="AA10" s="176"/>
      <c r="AD10" s="176"/>
      <c r="AE10" s="107"/>
    </row>
    <row r="11" spans="1:31" s="14" customFormat="1" ht="24.75" customHeight="1">
      <c r="A11" s="122">
        <v>3</v>
      </c>
      <c r="B11" s="122" t="s">
        <v>31</v>
      </c>
      <c r="C11" s="146" t="s">
        <v>32</v>
      </c>
      <c r="D11" s="147"/>
      <c r="E11" s="122" t="s">
        <v>33</v>
      </c>
      <c r="F11" s="124">
        <f>$F$8*'Bang KL'!F7</f>
        <v>0.237</v>
      </c>
      <c r="G11" s="188">
        <f>DGXDCT!G21</f>
        <v>15239.742479999999</v>
      </c>
      <c r="H11" s="188">
        <f>DGXDCT!H21</f>
        <v>2601.00918</v>
      </c>
      <c r="I11" s="188">
        <f>DGXDCT!I21</f>
        <v>84.73834008000001</v>
      </c>
      <c r="J11" s="125">
        <f t="shared" si="4"/>
        <v>3611.8189677599994</v>
      </c>
      <c r="K11" s="125">
        <f t="shared" si="5"/>
        <v>616.4391756599999</v>
      </c>
      <c r="L11" s="125">
        <f t="shared" si="6"/>
        <v>20.08298659896</v>
      </c>
      <c r="M11" s="125">
        <f t="shared" si="1"/>
        <v>4248.341130018959</v>
      </c>
      <c r="N11" s="125">
        <f>$F11*'THDG SX MOC'!M10</f>
        <v>50.34284239072467</v>
      </c>
      <c r="O11" s="125">
        <f>$F11*'THDG SX MOC'!N10</f>
        <v>0</v>
      </c>
      <c r="P11" s="125">
        <f>$F11*'THDG SX MOC'!Q10</f>
        <v>1057.1996902052178</v>
      </c>
      <c r="Q11" s="148">
        <f t="shared" si="7"/>
        <v>42.98683972409684</v>
      </c>
      <c r="R11" s="125"/>
      <c r="S11" s="125"/>
      <c r="T11" s="125"/>
      <c r="U11" s="125">
        <f t="shared" si="8"/>
        <v>128.9605191722905</v>
      </c>
      <c r="V11" s="125">
        <f t="shared" si="9"/>
        <v>122.91470491016054</v>
      </c>
      <c r="W11" s="125">
        <f t="shared" si="2"/>
        <v>1352.0617540117657</v>
      </c>
      <c r="X11" s="125">
        <f t="shared" si="10"/>
        <v>1</v>
      </c>
      <c r="Y11" s="125">
        <f t="shared" si="3"/>
        <v>1352.0617540117657</v>
      </c>
      <c r="AA11" s="176"/>
      <c r="AD11" s="176"/>
      <c r="AE11" s="107"/>
    </row>
    <row r="12" spans="1:31" s="14" customFormat="1" ht="24.75" customHeight="1">
      <c r="A12" s="122">
        <v>4</v>
      </c>
      <c r="B12" s="126" t="s">
        <v>171</v>
      </c>
      <c r="C12" s="146" t="s">
        <v>172</v>
      </c>
      <c r="D12" s="147"/>
      <c r="E12" s="122" t="s">
        <v>34</v>
      </c>
      <c r="F12" s="124">
        <f>$F$8*'Bang KL'!F8</f>
        <v>0.0095</v>
      </c>
      <c r="G12" s="188">
        <f>DGXDCT!G28</f>
        <v>764240.1527744292</v>
      </c>
      <c r="H12" s="188">
        <f>DGXDCT!H28</f>
        <v>299344.2144</v>
      </c>
      <c r="I12" s="188">
        <f>DGXDCT!I28</f>
        <v>458611.58808</v>
      </c>
      <c r="J12" s="125">
        <f t="shared" si="4"/>
        <v>7260.2814513570775</v>
      </c>
      <c r="K12" s="125">
        <f t="shared" si="5"/>
        <v>2843.7700368</v>
      </c>
      <c r="L12" s="125">
        <f t="shared" si="6"/>
        <v>4356.81008676</v>
      </c>
      <c r="M12" s="125">
        <f t="shared" si="1"/>
        <v>14460.861574917079</v>
      </c>
      <c r="N12" s="125">
        <f>$F12*'THDG SX MOC'!M11</f>
        <v>6.868909248085613</v>
      </c>
      <c r="O12" s="125">
        <f>$F12*'THDG SX MOC'!N11</f>
        <v>0</v>
      </c>
      <c r="P12" s="125">
        <f>$F12*'THDG SX MOC'!Q11</f>
        <v>144.24709420979787</v>
      </c>
      <c r="Q12" s="148">
        <f t="shared" si="7"/>
        <v>144.67730484165165</v>
      </c>
      <c r="R12" s="125"/>
      <c r="S12" s="125"/>
      <c r="T12" s="125"/>
      <c r="U12" s="125">
        <f t="shared" si="8"/>
        <v>434.0319145249549</v>
      </c>
      <c r="V12" s="125">
        <f t="shared" si="9"/>
        <v>72.29563135764045</v>
      </c>
      <c r="W12" s="125">
        <f t="shared" si="2"/>
        <v>795.2519449340449</v>
      </c>
      <c r="X12" s="125">
        <f t="shared" si="10"/>
        <v>1</v>
      </c>
      <c r="Y12" s="125">
        <f t="shared" si="3"/>
        <v>795.2519449340449</v>
      </c>
      <c r="AA12" s="176"/>
      <c r="AD12" s="176"/>
      <c r="AE12" s="107"/>
    </row>
    <row r="13" spans="1:31" s="14" customFormat="1" ht="33" customHeight="1">
      <c r="A13" s="122">
        <v>5</v>
      </c>
      <c r="B13" s="126" t="s">
        <v>165</v>
      </c>
      <c r="C13" s="423" t="s">
        <v>35</v>
      </c>
      <c r="D13" s="424"/>
      <c r="E13" s="122" t="s">
        <v>34</v>
      </c>
      <c r="F13" s="124">
        <f>$F$8*'Bang KL'!F9</f>
        <v>0.008000000000000002</v>
      </c>
      <c r="G13" s="188">
        <f>DGXDCT!G38</f>
        <v>832204.3291165527</v>
      </c>
      <c r="H13" s="188">
        <f>DGXDCT!H38</f>
        <v>334024.33680000005</v>
      </c>
      <c r="I13" s="188">
        <f>DGXDCT!I38</f>
        <v>61045.00227900001</v>
      </c>
      <c r="J13" s="125">
        <f t="shared" si="4"/>
        <v>6657.634632932423</v>
      </c>
      <c r="K13" s="125">
        <f t="shared" si="5"/>
        <v>2672.194694400001</v>
      </c>
      <c r="L13" s="125">
        <f t="shared" si="6"/>
        <v>488.3600182320002</v>
      </c>
      <c r="M13" s="125">
        <f t="shared" si="1"/>
        <v>9818.189345564424</v>
      </c>
      <c r="N13" s="125">
        <f>$F13*'THDG SX MOC'!M12</f>
        <v>3.9272757382257706</v>
      </c>
      <c r="O13" s="125">
        <f>$F13*'THDG SX MOC'!N12</f>
        <v>0</v>
      </c>
      <c r="P13" s="125">
        <f>$F13*'THDG SX MOC'!Q12</f>
        <v>82.47279050274118</v>
      </c>
      <c r="Q13" s="148">
        <f t="shared" si="7"/>
        <v>98.2211662130265</v>
      </c>
      <c r="R13" s="125"/>
      <c r="S13" s="125"/>
      <c r="T13" s="125"/>
      <c r="U13" s="125">
        <f t="shared" si="8"/>
        <v>294.6634986390795</v>
      </c>
      <c r="V13" s="125">
        <f t="shared" si="9"/>
        <v>47.53574553548472</v>
      </c>
      <c r="W13" s="125">
        <f t="shared" si="2"/>
        <v>522.8932008903319</v>
      </c>
      <c r="X13" s="125">
        <f t="shared" si="10"/>
        <v>1</v>
      </c>
      <c r="Y13" s="125">
        <f t="shared" si="3"/>
        <v>522.8932008903319</v>
      </c>
      <c r="AA13" s="176"/>
      <c r="AD13" s="176"/>
      <c r="AE13" s="176"/>
    </row>
    <row r="14" spans="1:31" s="14" customFormat="1" ht="33" customHeight="1" hidden="1">
      <c r="A14" s="122">
        <v>6</v>
      </c>
      <c r="B14" s="126" t="s">
        <v>36</v>
      </c>
      <c r="C14" s="423" t="s">
        <v>37</v>
      </c>
      <c r="D14" s="424"/>
      <c r="E14" s="122" t="s">
        <v>33</v>
      </c>
      <c r="F14" s="124">
        <v>0</v>
      </c>
      <c r="G14" s="188"/>
      <c r="H14" s="188"/>
      <c r="I14" s="188"/>
      <c r="J14" s="125">
        <f t="shared" si="4"/>
        <v>0</v>
      </c>
      <c r="K14" s="125">
        <f t="shared" si="5"/>
        <v>0</v>
      </c>
      <c r="L14" s="125">
        <f t="shared" si="6"/>
        <v>0</v>
      </c>
      <c r="M14" s="125">
        <f t="shared" si="1"/>
        <v>0</v>
      </c>
      <c r="N14" s="125" t="e">
        <f>$F14*'THDG SX MOC'!#REF!</f>
        <v>#REF!</v>
      </c>
      <c r="O14" s="125" t="e">
        <f>$F14*'THDG SX MOC'!#REF!</f>
        <v>#REF!</v>
      </c>
      <c r="P14" s="125" t="e">
        <f>$F14*'THDG SX MOC'!#REF!</f>
        <v>#REF!</v>
      </c>
      <c r="Q14" s="148" t="e">
        <f t="shared" si="7"/>
        <v>#REF!</v>
      </c>
      <c r="R14" s="125"/>
      <c r="S14" s="125"/>
      <c r="T14" s="125"/>
      <c r="U14" s="125" t="e">
        <f t="shared" si="8"/>
        <v>#REF!</v>
      </c>
      <c r="V14" s="125" t="e">
        <f t="shared" si="9"/>
        <v>#REF!</v>
      </c>
      <c r="W14" s="125" t="e">
        <f t="shared" si="2"/>
        <v>#REF!</v>
      </c>
      <c r="X14" s="125">
        <f t="shared" si="10"/>
        <v>1</v>
      </c>
      <c r="Y14" s="125" t="e">
        <f t="shared" si="3"/>
        <v>#REF!</v>
      </c>
      <c r="AA14" s="176"/>
      <c r="AD14" s="176"/>
      <c r="AE14" s="176"/>
    </row>
    <row r="15" spans="1:31" s="14" customFormat="1" ht="33" customHeight="1" hidden="1">
      <c r="A15" s="122">
        <v>5</v>
      </c>
      <c r="B15" s="126" t="s">
        <v>38</v>
      </c>
      <c r="C15" s="423" t="s">
        <v>39</v>
      </c>
      <c r="D15" s="424"/>
      <c r="E15" s="122" t="s">
        <v>33</v>
      </c>
      <c r="F15" s="124">
        <v>0</v>
      </c>
      <c r="G15" s="188"/>
      <c r="H15" s="188"/>
      <c r="I15" s="188"/>
      <c r="J15" s="125">
        <f t="shared" si="4"/>
        <v>0</v>
      </c>
      <c r="K15" s="125">
        <f t="shared" si="5"/>
        <v>0</v>
      </c>
      <c r="L15" s="125">
        <f t="shared" si="6"/>
        <v>0</v>
      </c>
      <c r="M15" s="125">
        <f t="shared" si="1"/>
        <v>0</v>
      </c>
      <c r="N15" s="125" t="e">
        <f>$F15*'THDG SX MOC'!#REF!</f>
        <v>#REF!</v>
      </c>
      <c r="O15" s="125" t="e">
        <f>$F15*'THDG SX MOC'!#REF!</f>
        <v>#REF!</v>
      </c>
      <c r="P15" s="125" t="e">
        <f>$F15*'THDG SX MOC'!#REF!</f>
        <v>#REF!</v>
      </c>
      <c r="Q15" s="148" t="e">
        <f t="shared" si="7"/>
        <v>#REF!</v>
      </c>
      <c r="R15" s="125"/>
      <c r="S15" s="125"/>
      <c r="T15" s="125"/>
      <c r="U15" s="125" t="e">
        <f t="shared" si="8"/>
        <v>#REF!</v>
      </c>
      <c r="V15" s="125" t="e">
        <f t="shared" si="9"/>
        <v>#REF!</v>
      </c>
      <c r="W15" s="125" t="e">
        <f t="shared" si="2"/>
        <v>#REF!</v>
      </c>
      <c r="X15" s="125">
        <f t="shared" si="10"/>
        <v>1</v>
      </c>
      <c r="Y15" s="125" t="e">
        <f t="shared" si="3"/>
        <v>#REF!</v>
      </c>
      <c r="AA15" s="176"/>
      <c r="AD15" s="176"/>
      <c r="AE15" s="176"/>
    </row>
    <row r="16" spans="1:31" s="14" customFormat="1" ht="33" customHeight="1" hidden="1">
      <c r="A16" s="122">
        <v>6</v>
      </c>
      <c r="B16" s="126" t="s">
        <v>40</v>
      </c>
      <c r="C16" s="146" t="s">
        <v>41</v>
      </c>
      <c r="D16" s="147"/>
      <c r="E16" s="122" t="s">
        <v>34</v>
      </c>
      <c r="F16" s="124">
        <v>0</v>
      </c>
      <c r="G16" s="188"/>
      <c r="H16" s="188"/>
      <c r="I16" s="188"/>
      <c r="J16" s="125">
        <f t="shared" si="4"/>
        <v>0</v>
      </c>
      <c r="K16" s="125">
        <f t="shared" si="5"/>
        <v>0</v>
      </c>
      <c r="L16" s="125">
        <f t="shared" si="6"/>
        <v>0</v>
      </c>
      <c r="M16" s="125">
        <f t="shared" si="1"/>
        <v>0</v>
      </c>
      <c r="N16" s="125" t="e">
        <f>$F16*'THDG SX MOC'!#REF!</f>
        <v>#REF!</v>
      </c>
      <c r="O16" s="125" t="e">
        <f>$F16*'THDG SX MOC'!#REF!</f>
        <v>#REF!</v>
      </c>
      <c r="P16" s="125" t="e">
        <f>$F16*'THDG SX MOC'!#REF!</f>
        <v>#REF!</v>
      </c>
      <c r="Q16" s="148" t="e">
        <f t="shared" si="7"/>
        <v>#REF!</v>
      </c>
      <c r="R16" s="125"/>
      <c r="S16" s="125"/>
      <c r="T16" s="125"/>
      <c r="U16" s="125" t="e">
        <f t="shared" si="8"/>
        <v>#REF!</v>
      </c>
      <c r="V16" s="125" t="e">
        <f t="shared" si="9"/>
        <v>#REF!</v>
      </c>
      <c r="W16" s="125" t="e">
        <f t="shared" si="2"/>
        <v>#REF!</v>
      </c>
      <c r="X16" s="125">
        <f t="shared" si="10"/>
        <v>1</v>
      </c>
      <c r="Y16" s="125" t="e">
        <f t="shared" si="3"/>
        <v>#REF!</v>
      </c>
      <c r="AA16" s="176"/>
      <c r="AD16" s="176"/>
      <c r="AE16" s="176"/>
    </row>
    <row r="17" spans="1:31" s="14" customFormat="1" ht="33" customHeight="1" hidden="1">
      <c r="A17" s="122">
        <v>7</v>
      </c>
      <c r="B17" s="126" t="s">
        <v>166</v>
      </c>
      <c r="C17" s="146" t="s">
        <v>164</v>
      </c>
      <c r="D17" s="147"/>
      <c r="E17" s="122" t="s">
        <v>34</v>
      </c>
      <c r="F17" s="124">
        <v>0</v>
      </c>
      <c r="G17" s="188"/>
      <c r="H17" s="188"/>
      <c r="I17" s="188"/>
      <c r="J17" s="125">
        <f t="shared" si="4"/>
        <v>0</v>
      </c>
      <c r="K17" s="125">
        <f t="shared" si="5"/>
        <v>0</v>
      </c>
      <c r="L17" s="125">
        <f t="shared" si="6"/>
        <v>0</v>
      </c>
      <c r="M17" s="125">
        <f t="shared" si="1"/>
        <v>0</v>
      </c>
      <c r="N17" s="125" t="e">
        <f>$F17*'THDG SX MOC'!#REF!</f>
        <v>#REF!</v>
      </c>
      <c r="O17" s="125" t="e">
        <f>$F17*'THDG SX MOC'!#REF!</f>
        <v>#REF!</v>
      </c>
      <c r="P17" s="125" t="e">
        <f>$F17*'THDG SX MOC'!#REF!</f>
        <v>#REF!</v>
      </c>
      <c r="Q17" s="148" t="e">
        <f t="shared" si="7"/>
        <v>#REF!</v>
      </c>
      <c r="R17" s="125"/>
      <c r="S17" s="125"/>
      <c r="T17" s="125"/>
      <c r="U17" s="125" t="e">
        <f t="shared" si="8"/>
        <v>#REF!</v>
      </c>
      <c r="V17" s="125" t="e">
        <f t="shared" si="9"/>
        <v>#REF!</v>
      </c>
      <c r="W17" s="125" t="e">
        <f t="shared" si="2"/>
        <v>#REF!</v>
      </c>
      <c r="X17" s="125">
        <f t="shared" si="10"/>
        <v>1</v>
      </c>
      <c r="Y17" s="125" t="e">
        <f t="shared" si="3"/>
        <v>#REF!</v>
      </c>
      <c r="AA17" s="176"/>
      <c r="AD17" s="176"/>
      <c r="AE17" s="176"/>
    </row>
    <row r="18" spans="1:31" s="14" customFormat="1" ht="33" customHeight="1" hidden="1">
      <c r="A18" s="122">
        <v>8</v>
      </c>
      <c r="B18" s="122" t="s">
        <v>42</v>
      </c>
      <c r="C18" s="146" t="s">
        <v>182</v>
      </c>
      <c r="D18" s="147"/>
      <c r="E18" s="122" t="s">
        <v>44</v>
      </c>
      <c r="F18" s="124">
        <v>0</v>
      </c>
      <c r="G18" s="188"/>
      <c r="H18" s="188"/>
      <c r="I18" s="188"/>
      <c r="J18" s="125">
        <f t="shared" si="4"/>
        <v>0</v>
      </c>
      <c r="K18" s="125">
        <f t="shared" si="5"/>
        <v>0</v>
      </c>
      <c r="L18" s="125">
        <f t="shared" si="6"/>
        <v>0</v>
      </c>
      <c r="M18" s="125">
        <f t="shared" si="1"/>
        <v>0</v>
      </c>
      <c r="N18" s="125" t="e">
        <f>$F18*'THDG SX MOC'!#REF!</f>
        <v>#REF!</v>
      </c>
      <c r="O18" s="125" t="e">
        <f>$F18*'THDG SX MOC'!#REF!</f>
        <v>#REF!</v>
      </c>
      <c r="P18" s="125" t="e">
        <f>$F18*'THDG SX MOC'!#REF!</f>
        <v>#REF!</v>
      </c>
      <c r="Q18" s="148" t="e">
        <f t="shared" si="7"/>
        <v>#REF!</v>
      </c>
      <c r="R18" s="125"/>
      <c r="S18" s="125"/>
      <c r="T18" s="125"/>
      <c r="U18" s="125" t="e">
        <f t="shared" si="8"/>
        <v>#REF!</v>
      </c>
      <c r="V18" s="125" t="e">
        <f t="shared" si="9"/>
        <v>#REF!</v>
      </c>
      <c r="W18" s="125" t="e">
        <f t="shared" si="2"/>
        <v>#REF!</v>
      </c>
      <c r="X18" s="125">
        <f t="shared" si="10"/>
        <v>1</v>
      </c>
      <c r="Y18" s="125" t="e">
        <f t="shared" si="3"/>
        <v>#REF!</v>
      </c>
      <c r="AA18" s="176"/>
      <c r="AD18" s="176"/>
      <c r="AE18" s="176"/>
    </row>
    <row r="19" spans="1:31" s="14" customFormat="1" ht="33" customHeight="1">
      <c r="A19" s="122">
        <v>6</v>
      </c>
      <c r="B19" s="122" t="s">
        <v>45</v>
      </c>
      <c r="C19" s="423" t="s">
        <v>46</v>
      </c>
      <c r="D19" s="424"/>
      <c r="E19" s="122" t="s">
        <v>28</v>
      </c>
      <c r="F19" s="124">
        <f>$F$8*'Bang KL'!F12</f>
        <v>0.1</v>
      </c>
      <c r="G19" s="188">
        <f>DGXDCT!G69</f>
        <v>18743.605839416054</v>
      </c>
      <c r="H19" s="188">
        <f>DGXDCT!H69</f>
        <v>14527.369379999998</v>
      </c>
      <c r="I19" s="188">
        <f>DGXDCT!I69</f>
        <v>0</v>
      </c>
      <c r="J19" s="125">
        <f t="shared" si="4"/>
        <v>1874.3605839416055</v>
      </c>
      <c r="K19" s="125">
        <f t="shared" si="5"/>
        <v>1452.736938</v>
      </c>
      <c r="L19" s="125">
        <f t="shared" si="6"/>
        <v>0</v>
      </c>
      <c r="M19" s="125">
        <f t="shared" si="1"/>
        <v>3327.0975219416055</v>
      </c>
      <c r="N19" s="125">
        <f>$F19*'THDG SX MOC'!M13</f>
        <v>16.63548760970803</v>
      </c>
      <c r="O19" s="125">
        <f>$F19*'THDG SX MOC'!N13</f>
        <v>0</v>
      </c>
      <c r="P19" s="125">
        <f>$F19*'THDG SX MOC'!Q13</f>
        <v>349.3452398038686</v>
      </c>
      <c r="Q19" s="148">
        <f t="shared" si="7"/>
        <v>33.43733009551313</v>
      </c>
      <c r="R19" s="125"/>
      <c r="S19" s="125"/>
      <c r="T19" s="125"/>
      <c r="U19" s="125">
        <f t="shared" si="8"/>
        <v>100.3119902865394</v>
      </c>
      <c r="V19" s="125">
        <f t="shared" si="9"/>
        <v>48.309456018592115</v>
      </c>
      <c r="W19" s="125">
        <f t="shared" si="2"/>
        <v>531.4040162045133</v>
      </c>
      <c r="X19" s="125">
        <f t="shared" si="10"/>
        <v>1</v>
      </c>
      <c r="Y19" s="125">
        <f t="shared" si="3"/>
        <v>531.4040162045133</v>
      </c>
      <c r="AA19" s="176"/>
      <c r="AD19" s="176"/>
      <c r="AE19" s="176"/>
    </row>
    <row r="20" spans="1:31" s="14" customFormat="1" ht="24.75" customHeight="1">
      <c r="A20" s="122">
        <v>7</v>
      </c>
      <c r="B20" s="122" t="s">
        <v>45</v>
      </c>
      <c r="C20" s="146" t="s">
        <v>47</v>
      </c>
      <c r="D20" s="147"/>
      <c r="E20" s="122" t="s">
        <v>28</v>
      </c>
      <c r="F20" s="124">
        <f>$F$8*'Bang KL'!F13</f>
        <v>0.020000000000000004</v>
      </c>
      <c r="G20" s="187">
        <f>DGXDCT!G75</f>
        <v>18743.605839416054</v>
      </c>
      <c r="H20" s="187">
        <f>DGXDCT!H75</f>
        <v>14527.369379999998</v>
      </c>
      <c r="I20" s="187">
        <f>DGXDCT!I75</f>
        <v>0</v>
      </c>
      <c r="J20" s="125">
        <f t="shared" si="4"/>
        <v>374.87211678832114</v>
      </c>
      <c r="K20" s="125">
        <f t="shared" si="5"/>
        <v>290.54738760000004</v>
      </c>
      <c r="L20" s="125">
        <f t="shared" si="6"/>
        <v>0</v>
      </c>
      <c r="M20" s="125">
        <f t="shared" si="1"/>
        <v>665.4195043883212</v>
      </c>
      <c r="N20" s="125">
        <f>$F20*'THDG SX MOC'!M14</f>
        <v>0.6654195043883214</v>
      </c>
      <c r="O20" s="125">
        <f>$F20*'THDG SX MOC'!N14</f>
        <v>0</v>
      </c>
      <c r="P20" s="125">
        <f>$F20*'THDG SX MOC'!Q14</f>
        <v>13.97380959215475</v>
      </c>
      <c r="Q20" s="148">
        <f t="shared" si="7"/>
        <v>6.660849238927096</v>
      </c>
      <c r="R20" s="125"/>
      <c r="S20" s="125"/>
      <c r="T20" s="125"/>
      <c r="U20" s="125">
        <f t="shared" si="8"/>
        <v>19.982547716781283</v>
      </c>
      <c r="V20" s="125">
        <f t="shared" si="9"/>
        <v>4.0617206547863125</v>
      </c>
      <c r="W20" s="125">
        <f t="shared" si="2"/>
        <v>44.67892720264944</v>
      </c>
      <c r="X20" s="125">
        <f t="shared" si="10"/>
        <v>1</v>
      </c>
      <c r="Y20" s="125">
        <f t="shared" si="3"/>
        <v>44.67892720264944</v>
      </c>
      <c r="AA20" s="176"/>
      <c r="AD20" s="176"/>
      <c r="AE20" s="176"/>
    </row>
    <row r="21" spans="1:31" s="14" customFormat="1" ht="24.75" customHeight="1">
      <c r="A21" s="122">
        <v>8</v>
      </c>
      <c r="B21" s="122" t="s">
        <v>48</v>
      </c>
      <c r="C21" s="146" t="s">
        <v>202</v>
      </c>
      <c r="D21" s="147"/>
      <c r="E21" s="122" t="s">
        <v>44</v>
      </c>
      <c r="F21" s="124">
        <f>$F$8*'Bang KL'!F14</f>
        <v>1</v>
      </c>
      <c r="G21" s="187">
        <f>DGXDCT!G81</f>
        <v>1041.399976642336</v>
      </c>
      <c r="H21" s="187">
        <f>DGXDCT!H81</f>
        <v>7121.921520000001</v>
      </c>
      <c r="I21" s="187">
        <f>DGXDCT!I81</f>
        <v>0</v>
      </c>
      <c r="J21" s="125">
        <f t="shared" si="4"/>
        <v>1041.399976642336</v>
      </c>
      <c r="K21" s="125">
        <f t="shared" si="5"/>
        <v>7121.921520000001</v>
      </c>
      <c r="L21" s="125">
        <f t="shared" si="6"/>
        <v>0</v>
      </c>
      <c r="M21" s="125">
        <f t="shared" si="1"/>
        <v>8163.321496642337</v>
      </c>
      <c r="N21" s="125">
        <f>$F21*'THDG SX MOC'!M15</f>
        <v>408.16607483211686</v>
      </c>
      <c r="O21" s="125">
        <f>$F21*'THDG SX MOC'!N15</f>
        <v>0</v>
      </c>
      <c r="P21" s="125">
        <f>$F21*'THDG SX MOC'!Q15</f>
        <v>8571.487571474454</v>
      </c>
      <c r="Q21" s="148">
        <f t="shared" si="7"/>
        <v>85.71487571474454</v>
      </c>
      <c r="R21" s="125"/>
      <c r="S21" s="125"/>
      <c r="T21" s="125"/>
      <c r="U21" s="125">
        <f t="shared" si="8"/>
        <v>257.1446271442336</v>
      </c>
      <c r="V21" s="125">
        <f t="shared" si="9"/>
        <v>891.4347074333432</v>
      </c>
      <c r="W21" s="125">
        <f t="shared" si="2"/>
        <v>9805.781781766775</v>
      </c>
      <c r="X21" s="125">
        <f t="shared" si="10"/>
        <v>1</v>
      </c>
      <c r="Y21" s="125">
        <f t="shared" si="3"/>
        <v>9805.781781766775</v>
      </c>
      <c r="AA21" s="176"/>
      <c r="AD21" s="176"/>
      <c r="AE21" s="176"/>
    </row>
    <row r="22" spans="1:31" s="103" customFormat="1" ht="33" customHeight="1">
      <c r="A22" s="127" t="s">
        <v>49</v>
      </c>
      <c r="B22" s="128" t="s">
        <v>59</v>
      </c>
      <c r="C22" s="421" t="s">
        <v>197</v>
      </c>
      <c r="D22" s="422"/>
      <c r="E22" s="127"/>
      <c r="F22" s="127"/>
      <c r="G22" s="127"/>
      <c r="H22" s="127"/>
      <c r="I22" s="127"/>
      <c r="J22" s="121"/>
      <c r="K22" s="121"/>
      <c r="L22" s="121"/>
      <c r="M22" s="121"/>
      <c r="N22" s="121"/>
      <c r="O22" s="121"/>
      <c r="P22" s="121"/>
      <c r="Q22" s="121"/>
      <c r="R22" s="121"/>
      <c r="S22" s="121"/>
      <c r="T22" s="121"/>
      <c r="U22" s="182"/>
      <c r="V22" s="121"/>
      <c r="W22" s="121"/>
      <c r="X22" s="129"/>
      <c r="Y22" s="121"/>
      <c r="AA22" s="177"/>
      <c r="AD22" s="177"/>
      <c r="AE22" s="177"/>
    </row>
    <row r="23" spans="1:31" s="17" customFormat="1" ht="26.25" customHeight="1">
      <c r="A23" s="130">
        <v>1</v>
      </c>
      <c r="B23" s="130" t="e">
        <f>VLOOKUP(D23,#REF!,10,0)</f>
        <v>#REF!</v>
      </c>
      <c r="C23" s="131" t="s">
        <v>50</v>
      </c>
      <c r="D23" s="132" t="s">
        <v>25</v>
      </c>
      <c r="E23" s="130" t="s">
        <v>44</v>
      </c>
      <c r="F23" s="130">
        <v>1</v>
      </c>
      <c r="G23" s="130"/>
      <c r="H23" s="130"/>
      <c r="I23" s="130"/>
      <c r="J23" s="133" t="e">
        <f>$F23*VLOOKUP($D23,#REF!,3,0)</f>
        <v>#REF!</v>
      </c>
      <c r="K23" s="133" t="e">
        <f>$F23*VLOOKUP($D23,#REF!,4,0)</f>
        <v>#REF!</v>
      </c>
      <c r="L23" s="133" t="e">
        <f>$F23*VLOOKUP($D23,#REF!,5,0)</f>
        <v>#REF!</v>
      </c>
      <c r="M23" s="133" t="e">
        <f>$F23*VLOOKUP($D23,#REF!,6,0)</f>
        <v>#REF!</v>
      </c>
      <c r="N23" s="133" t="e">
        <f>$F23*VLOOKUP($D23,#REF!,7,0)</f>
        <v>#REF!</v>
      </c>
      <c r="O23" s="139" t="e">
        <f>$F23*VLOOKUP($D23,#REF!,8,0)</f>
        <v>#REF!</v>
      </c>
      <c r="P23" s="139" t="e">
        <f>$F23*VLOOKUP($D23,#REF!,9,0)</f>
        <v>#REF!</v>
      </c>
      <c r="Q23" s="139">
        <v>0</v>
      </c>
      <c r="R23" s="139" t="e">
        <f aca="true" t="shared" si="11" ref="R23:R28">P23*5%</f>
        <v>#REF!</v>
      </c>
      <c r="S23" s="139" t="e">
        <f aca="true" t="shared" si="12" ref="S23:S28">P23*2%</f>
        <v>#REF!</v>
      </c>
      <c r="T23" s="139" t="e">
        <f aca="true" t="shared" si="13" ref="T23:T28">P23*3%</f>
        <v>#REF!</v>
      </c>
      <c r="U23" s="139" t="e">
        <f>P23*3%</f>
        <v>#REF!</v>
      </c>
      <c r="V23" s="139" t="e">
        <f aca="true" t="shared" si="14" ref="V23:V28">SUM(P23:U23)*10%</f>
        <v>#REF!</v>
      </c>
      <c r="W23" s="134" t="e">
        <f aca="true" t="shared" si="15" ref="W23:W28">SUM(P23:V23)</f>
        <v>#REF!</v>
      </c>
      <c r="X23" s="135">
        <v>1</v>
      </c>
      <c r="Y23" s="184" t="e">
        <f aca="true" t="shared" si="16" ref="Y23:Y28">W23/X23</f>
        <v>#REF!</v>
      </c>
      <c r="AA23" s="178"/>
      <c r="AD23" s="178"/>
      <c r="AE23" s="178"/>
    </row>
    <row r="24" spans="1:31" s="17" customFormat="1" ht="26.25" customHeight="1">
      <c r="A24" s="140">
        <v>2</v>
      </c>
      <c r="B24" s="140" t="e">
        <f>VLOOKUP(D24,#REF!,10,0)</f>
        <v>#REF!</v>
      </c>
      <c r="C24" s="141" t="s">
        <v>50</v>
      </c>
      <c r="D24" s="142" t="s">
        <v>49</v>
      </c>
      <c r="E24" s="140" t="s">
        <v>44</v>
      </c>
      <c r="F24" s="140">
        <v>1</v>
      </c>
      <c r="G24" s="140"/>
      <c r="H24" s="140"/>
      <c r="I24" s="140"/>
      <c r="J24" s="143" t="e">
        <f>$F24*VLOOKUP($D24,#REF!,3,0)</f>
        <v>#REF!</v>
      </c>
      <c r="K24" s="143" t="e">
        <f>$F24*VLOOKUP($D24,#REF!,4,0)</f>
        <v>#REF!</v>
      </c>
      <c r="L24" s="143" t="e">
        <f>$F24*VLOOKUP($D24,#REF!,5,0)</f>
        <v>#REF!</v>
      </c>
      <c r="M24" s="143" t="e">
        <f>$F24*VLOOKUP($D24,#REF!,6,0)</f>
        <v>#REF!</v>
      </c>
      <c r="N24" s="143" t="e">
        <f>$F24*VLOOKUP($D24,#REF!,7,0)</f>
        <v>#REF!</v>
      </c>
      <c r="O24" s="139" t="e">
        <f>$F24*VLOOKUP($D24,#REF!,8,0)</f>
        <v>#REF!</v>
      </c>
      <c r="P24" s="139" t="e">
        <f>$F24*VLOOKUP($D24,#REF!,9,0)</f>
        <v>#REF!</v>
      </c>
      <c r="Q24" s="139">
        <v>0</v>
      </c>
      <c r="R24" s="139" t="e">
        <f t="shared" si="11"/>
        <v>#REF!</v>
      </c>
      <c r="S24" s="139" t="e">
        <f t="shared" si="12"/>
        <v>#REF!</v>
      </c>
      <c r="T24" s="139" t="e">
        <f t="shared" si="13"/>
        <v>#REF!</v>
      </c>
      <c r="U24" s="139" t="e">
        <f>P24*3%</f>
        <v>#REF!</v>
      </c>
      <c r="V24" s="139" t="e">
        <f t="shared" si="14"/>
        <v>#REF!</v>
      </c>
      <c r="W24" s="144" t="e">
        <f t="shared" si="15"/>
        <v>#REF!</v>
      </c>
      <c r="X24" s="145">
        <v>1</v>
      </c>
      <c r="Y24" s="185" t="e">
        <f t="shared" si="16"/>
        <v>#REF!</v>
      </c>
      <c r="AA24" s="178"/>
      <c r="AD24" s="178"/>
      <c r="AE24" s="178"/>
    </row>
    <row r="25" spans="1:31" s="17" customFormat="1" ht="26.25" customHeight="1">
      <c r="A25" s="136">
        <v>3</v>
      </c>
      <c r="B25" s="136" t="e">
        <f>VLOOKUP(D25,#REF!,10,0)</f>
        <v>#REF!</v>
      </c>
      <c r="C25" s="137" t="s">
        <v>50</v>
      </c>
      <c r="D25" s="138" t="s">
        <v>51</v>
      </c>
      <c r="E25" s="136" t="s">
        <v>44</v>
      </c>
      <c r="F25" s="136">
        <v>1</v>
      </c>
      <c r="G25" s="136"/>
      <c r="H25" s="136"/>
      <c r="I25" s="136"/>
      <c r="J25" s="139" t="e">
        <f>$F25*VLOOKUP($D25,#REF!,3,0)</f>
        <v>#REF!</v>
      </c>
      <c r="K25" s="139" t="e">
        <f>$F25*VLOOKUP($D25,#REF!,4,0)</f>
        <v>#REF!</v>
      </c>
      <c r="L25" s="139" t="e">
        <f>$F25*VLOOKUP($D25,#REF!,5,0)</f>
        <v>#REF!</v>
      </c>
      <c r="M25" s="139" t="e">
        <f>$F25*VLOOKUP($D25,#REF!,6,0)</f>
        <v>#REF!</v>
      </c>
      <c r="N25" s="139" t="e">
        <f>$F25*VLOOKUP($D25,#REF!,7,0)</f>
        <v>#REF!</v>
      </c>
      <c r="O25" s="139" t="e">
        <f>$F25*VLOOKUP($D25,#REF!,8,0)</f>
        <v>#REF!</v>
      </c>
      <c r="P25" s="139" t="e">
        <f>$F25*VLOOKUP($D25,#REF!,9,0)</f>
        <v>#REF!</v>
      </c>
      <c r="Q25" s="139">
        <v>0</v>
      </c>
      <c r="R25" s="139" t="e">
        <f t="shared" si="11"/>
        <v>#REF!</v>
      </c>
      <c r="S25" s="139" t="e">
        <f t="shared" si="12"/>
        <v>#REF!</v>
      </c>
      <c r="T25" s="139" t="e">
        <f t="shared" si="13"/>
        <v>#REF!</v>
      </c>
      <c r="U25" s="139" t="e">
        <f>P25*3%</f>
        <v>#REF!</v>
      </c>
      <c r="V25" s="139" t="e">
        <f t="shared" si="14"/>
        <v>#REF!</v>
      </c>
      <c r="W25" s="139" t="e">
        <f t="shared" si="15"/>
        <v>#REF!</v>
      </c>
      <c r="X25" s="139">
        <f>$X$8</f>
        <v>1</v>
      </c>
      <c r="Y25" s="186" t="e">
        <f t="shared" si="16"/>
        <v>#REF!</v>
      </c>
      <c r="AA25" s="178"/>
      <c r="AD25" s="178"/>
      <c r="AE25" s="178"/>
    </row>
    <row r="26" spans="1:31" s="17" customFormat="1" ht="26.25" customHeight="1">
      <c r="A26" s="136">
        <v>1</v>
      </c>
      <c r="B26" s="136" t="e">
        <f>VLOOKUP(D26,#REF!,10,0)</f>
        <v>#REF!</v>
      </c>
      <c r="C26" s="137" t="s">
        <v>50</v>
      </c>
      <c r="D26" s="138" t="s">
        <v>52</v>
      </c>
      <c r="E26" s="136" t="s">
        <v>44</v>
      </c>
      <c r="F26" s="136">
        <v>1</v>
      </c>
      <c r="G26" s="136"/>
      <c r="H26" s="136"/>
      <c r="I26" s="136"/>
      <c r="J26" s="139" t="e">
        <f>$F26*VLOOKUP($D26,#REF!,3,0)</f>
        <v>#REF!</v>
      </c>
      <c r="K26" s="139" t="e">
        <f>$F26*VLOOKUP($D26,#REF!,4,0)</f>
        <v>#REF!</v>
      </c>
      <c r="L26" s="139" t="e">
        <f>$F26*VLOOKUP($D26,#REF!,5,0)</f>
        <v>#REF!</v>
      </c>
      <c r="M26" s="139" t="e">
        <f>$F26*VLOOKUP($D26,#REF!,6,0)</f>
        <v>#REF!</v>
      </c>
      <c r="N26" s="139" t="e">
        <f>$F26*VLOOKUP($D26,#REF!,7,0)</f>
        <v>#REF!</v>
      </c>
      <c r="O26" s="139" t="e">
        <f>$F26*VLOOKUP($D26,#REF!,8,0)</f>
        <v>#REF!</v>
      </c>
      <c r="P26" s="139" t="e">
        <f>$F26*VLOOKUP($D26,#REF!,9,0)</f>
        <v>#REF!</v>
      </c>
      <c r="Q26" s="139">
        <v>0</v>
      </c>
      <c r="R26" s="139" t="e">
        <f t="shared" si="11"/>
        <v>#REF!</v>
      </c>
      <c r="S26" s="139" t="e">
        <f t="shared" si="12"/>
        <v>#REF!</v>
      </c>
      <c r="T26" s="139" t="e">
        <f t="shared" si="13"/>
        <v>#REF!</v>
      </c>
      <c r="U26" s="139" t="e">
        <f>(M26+N26)*3%</f>
        <v>#REF!</v>
      </c>
      <c r="V26" s="139" t="e">
        <f t="shared" si="14"/>
        <v>#REF!</v>
      </c>
      <c r="W26" s="139" t="e">
        <f t="shared" si="15"/>
        <v>#REF!</v>
      </c>
      <c r="X26" s="139">
        <f>$X$8</f>
        <v>1</v>
      </c>
      <c r="Y26" s="186" t="e">
        <f t="shared" si="16"/>
        <v>#REF!</v>
      </c>
      <c r="AA26" s="178"/>
      <c r="AD26" s="178"/>
      <c r="AE26" s="178"/>
    </row>
    <row r="27" spans="1:31" s="17" customFormat="1" ht="26.25" customHeight="1">
      <c r="A27" s="136">
        <v>1</v>
      </c>
      <c r="B27" s="136" t="e">
        <f>VLOOKUP(D27,#REF!,10,0)</f>
        <v>#REF!</v>
      </c>
      <c r="C27" s="137" t="s">
        <v>50</v>
      </c>
      <c r="D27" s="138" t="s">
        <v>53</v>
      </c>
      <c r="E27" s="136" t="s">
        <v>44</v>
      </c>
      <c r="F27" s="136">
        <v>1</v>
      </c>
      <c r="G27" s="136"/>
      <c r="H27" s="136"/>
      <c r="I27" s="136"/>
      <c r="J27" s="139" t="e">
        <f>$F27*VLOOKUP($D27,#REF!,3,0)</f>
        <v>#REF!</v>
      </c>
      <c r="K27" s="139" t="e">
        <f>$F27*VLOOKUP($D27,#REF!,4,0)</f>
        <v>#REF!</v>
      </c>
      <c r="L27" s="139" t="e">
        <f>$F27*VLOOKUP($D27,#REF!,5,0)</f>
        <v>#REF!</v>
      </c>
      <c r="M27" s="139" t="e">
        <f>$F27*VLOOKUP($D27,#REF!,6,0)</f>
        <v>#REF!</v>
      </c>
      <c r="N27" s="139" t="e">
        <f>$F27*VLOOKUP($D27,#REF!,7,0)</f>
        <v>#REF!</v>
      </c>
      <c r="O27" s="139" t="e">
        <f>$F27*VLOOKUP($D27,#REF!,8,0)</f>
        <v>#REF!</v>
      </c>
      <c r="P27" s="139" t="e">
        <f>$F27*VLOOKUP($D27,#REF!,9,0)</f>
        <v>#REF!</v>
      </c>
      <c r="Q27" s="139">
        <v>0</v>
      </c>
      <c r="R27" s="139" t="e">
        <f t="shared" si="11"/>
        <v>#REF!</v>
      </c>
      <c r="S27" s="139" t="e">
        <f t="shared" si="12"/>
        <v>#REF!</v>
      </c>
      <c r="T27" s="139" t="e">
        <f t="shared" si="13"/>
        <v>#REF!</v>
      </c>
      <c r="U27" s="139" t="e">
        <f>(M27+N27)*3%</f>
        <v>#REF!</v>
      </c>
      <c r="V27" s="139" t="e">
        <f t="shared" si="14"/>
        <v>#REF!</v>
      </c>
      <c r="W27" s="139" t="e">
        <f t="shared" si="15"/>
        <v>#REF!</v>
      </c>
      <c r="X27" s="139">
        <f>$X$8</f>
        <v>1</v>
      </c>
      <c r="Y27" s="186" t="e">
        <f t="shared" si="16"/>
        <v>#REF!</v>
      </c>
      <c r="AA27" s="178"/>
      <c r="AD27" s="178"/>
      <c r="AE27" s="178"/>
    </row>
    <row r="28" spans="1:31" s="17" customFormat="1" ht="26.25" customHeight="1">
      <c r="A28" s="136">
        <v>1</v>
      </c>
      <c r="B28" s="136" t="e">
        <f>VLOOKUP(D28,#REF!,10,0)</f>
        <v>#REF!</v>
      </c>
      <c r="C28" s="137" t="s">
        <v>50</v>
      </c>
      <c r="D28" s="138" t="s">
        <v>54</v>
      </c>
      <c r="E28" s="136" t="s">
        <v>44</v>
      </c>
      <c r="F28" s="136">
        <v>1</v>
      </c>
      <c r="G28" s="136"/>
      <c r="H28" s="136"/>
      <c r="I28" s="136"/>
      <c r="J28" s="139" t="e">
        <f>$F28*VLOOKUP($D28,#REF!,3,0)</f>
        <v>#REF!</v>
      </c>
      <c r="K28" s="139" t="e">
        <f>$F28*VLOOKUP($D28,#REF!,4,0)</f>
        <v>#REF!</v>
      </c>
      <c r="L28" s="139" t="e">
        <f>$F28*VLOOKUP($D28,#REF!,5,0)</f>
        <v>#REF!</v>
      </c>
      <c r="M28" s="139" t="e">
        <f>$F28*VLOOKUP($D28,#REF!,6,0)</f>
        <v>#REF!</v>
      </c>
      <c r="N28" s="139" t="e">
        <f>$F28*VLOOKUP($D28,#REF!,7,0)</f>
        <v>#REF!</v>
      </c>
      <c r="O28" s="139" t="e">
        <f>$F28*VLOOKUP($D28,#REF!,8,0)</f>
        <v>#REF!</v>
      </c>
      <c r="P28" s="139" t="e">
        <f>$F28*VLOOKUP($D28,#REF!,9,0)</f>
        <v>#REF!</v>
      </c>
      <c r="Q28" s="139">
        <v>0</v>
      </c>
      <c r="R28" s="139" t="e">
        <f t="shared" si="11"/>
        <v>#REF!</v>
      </c>
      <c r="S28" s="139" t="e">
        <f t="shared" si="12"/>
        <v>#REF!</v>
      </c>
      <c r="T28" s="139" t="e">
        <f t="shared" si="13"/>
        <v>#REF!</v>
      </c>
      <c r="U28" s="139" t="e">
        <f>(M28+N28)*3%</f>
        <v>#REF!</v>
      </c>
      <c r="V28" s="139" t="e">
        <f t="shared" si="14"/>
        <v>#REF!</v>
      </c>
      <c r="W28" s="139" t="e">
        <f t="shared" si="15"/>
        <v>#REF!</v>
      </c>
      <c r="X28" s="139">
        <f>$X$8</f>
        <v>1</v>
      </c>
      <c r="Y28" s="186" t="e">
        <f t="shared" si="16"/>
        <v>#REF!</v>
      </c>
      <c r="AA28" s="178"/>
      <c r="AD28" s="178"/>
      <c r="AE28" s="178"/>
    </row>
    <row r="29" spans="1:31" s="16" customFormat="1" ht="24.75" customHeight="1">
      <c r="A29" s="99" t="s">
        <v>52</v>
      </c>
      <c r="B29" s="100" t="s">
        <v>48</v>
      </c>
      <c r="C29" s="108" t="s">
        <v>203</v>
      </c>
      <c r="D29" s="108"/>
      <c r="E29" s="100"/>
      <c r="F29" s="109"/>
      <c r="G29" s="109"/>
      <c r="H29" s="109"/>
      <c r="I29" s="109"/>
      <c r="J29" s="101"/>
      <c r="K29" s="101"/>
      <c r="L29" s="102"/>
      <c r="M29" s="102"/>
      <c r="N29" s="102"/>
      <c r="O29" s="102"/>
      <c r="P29" s="102" t="e">
        <f>P8*2%</f>
        <v>#REF!</v>
      </c>
      <c r="Q29" s="106"/>
      <c r="R29" s="106"/>
      <c r="S29" s="106"/>
      <c r="T29" s="106"/>
      <c r="U29" s="106"/>
      <c r="V29" s="106"/>
      <c r="AA29" s="179"/>
      <c r="AD29" s="179"/>
      <c r="AE29" s="179"/>
    </row>
    <row r="30" spans="1:31" s="20" customFormat="1" ht="26.25" customHeight="1">
      <c r="A30" s="18" t="s">
        <v>53</v>
      </c>
      <c r="B30" s="63" t="s">
        <v>48</v>
      </c>
      <c r="C30" s="65" t="s">
        <v>181</v>
      </c>
      <c r="D30" s="65"/>
      <c r="E30" s="63"/>
      <c r="F30" s="63"/>
      <c r="G30" s="63"/>
      <c r="H30" s="63"/>
      <c r="I30" s="63"/>
      <c r="J30" s="64"/>
      <c r="K30" s="64"/>
      <c r="L30" s="19"/>
      <c r="M30" s="19"/>
      <c r="N30" s="19"/>
      <c r="O30" s="19"/>
      <c r="P30" s="19">
        <f>P22*5%</f>
        <v>0</v>
      </c>
      <c r="Q30" s="104"/>
      <c r="R30" s="104"/>
      <c r="S30" s="104"/>
      <c r="T30" s="104"/>
      <c r="U30" s="104"/>
      <c r="V30" s="104"/>
      <c r="AA30" s="107"/>
      <c r="AD30" s="107"/>
      <c r="AE30" s="107"/>
    </row>
    <row r="31" spans="1:31" s="2" customFormat="1" ht="0.75" customHeight="1">
      <c r="A31" s="149"/>
      <c r="B31" s="150"/>
      <c r="C31" s="151"/>
      <c r="D31" s="152"/>
      <c r="E31" s="153"/>
      <c r="F31" s="153"/>
      <c r="G31" s="153"/>
      <c r="H31" s="153"/>
      <c r="I31" s="153"/>
      <c r="J31" s="154"/>
      <c r="K31" s="154"/>
      <c r="L31" s="154"/>
      <c r="M31" s="154"/>
      <c r="N31" s="154"/>
      <c r="O31" s="154"/>
      <c r="P31" s="155"/>
      <c r="Q31" s="62"/>
      <c r="R31" s="62"/>
      <c r="S31" s="62"/>
      <c r="T31" s="62"/>
      <c r="U31" s="62"/>
      <c r="V31" s="62"/>
      <c r="AA31" s="172"/>
      <c r="AD31" s="172"/>
      <c r="AE31" s="172"/>
    </row>
    <row r="32" spans="1:31" s="162" customFormat="1" ht="26.25" customHeight="1">
      <c r="A32" s="156"/>
      <c r="B32" s="157"/>
      <c r="C32" s="158"/>
      <c r="D32" s="159"/>
      <c r="E32" s="156"/>
      <c r="F32" s="156"/>
      <c r="G32" s="156"/>
      <c r="H32" s="156"/>
      <c r="I32" s="156"/>
      <c r="J32" s="160"/>
      <c r="K32" s="160"/>
      <c r="L32" s="160"/>
      <c r="M32" s="160"/>
      <c r="N32" s="160"/>
      <c r="O32" s="160"/>
      <c r="P32" s="160"/>
      <c r="Q32" s="161"/>
      <c r="R32" s="161"/>
      <c r="S32" s="161"/>
      <c r="T32" s="161"/>
      <c r="U32" s="161"/>
      <c r="V32" s="161"/>
      <c r="AA32" s="180"/>
      <c r="AD32" s="180"/>
      <c r="AE32" s="180"/>
    </row>
    <row r="33" spans="1:31" s="162" customFormat="1" ht="26.25" customHeight="1">
      <c r="A33" s="163"/>
      <c r="B33" s="164"/>
      <c r="C33" s="165"/>
      <c r="D33" s="166"/>
      <c r="E33" s="156"/>
      <c r="F33" s="156"/>
      <c r="G33" s="156"/>
      <c r="H33" s="156"/>
      <c r="I33" s="156"/>
      <c r="J33" s="160"/>
      <c r="K33" s="160"/>
      <c r="L33" s="160"/>
      <c r="M33" s="160"/>
      <c r="N33" s="160"/>
      <c r="O33" s="160"/>
      <c r="P33" s="160"/>
      <c r="Q33" s="161"/>
      <c r="R33" s="161"/>
      <c r="S33" s="161"/>
      <c r="T33" s="161"/>
      <c r="U33" s="161"/>
      <c r="V33" s="161"/>
      <c r="AA33" s="180"/>
      <c r="AD33" s="180"/>
      <c r="AE33" s="180"/>
    </row>
    <row r="34" spans="1:31" s="162" customFormat="1" ht="26.25" customHeight="1">
      <c r="A34" s="156"/>
      <c r="B34" s="163"/>
      <c r="C34" s="166"/>
      <c r="D34" s="166"/>
      <c r="E34" s="156"/>
      <c r="F34" s="156"/>
      <c r="G34" s="156"/>
      <c r="H34" s="156"/>
      <c r="I34" s="156"/>
      <c r="J34" s="160"/>
      <c r="K34" s="160"/>
      <c r="L34" s="160"/>
      <c r="M34" s="160"/>
      <c r="N34" s="160"/>
      <c r="O34" s="160"/>
      <c r="P34" s="160"/>
      <c r="Q34" s="161"/>
      <c r="R34" s="161"/>
      <c r="S34" s="161"/>
      <c r="T34" s="161"/>
      <c r="U34" s="161"/>
      <c r="V34" s="161"/>
      <c r="AA34" s="180"/>
      <c r="AD34" s="180"/>
      <c r="AE34" s="180"/>
    </row>
    <row r="35" spans="1:31" s="171" customFormat="1" ht="30.75" customHeight="1">
      <c r="A35" s="167"/>
      <c r="B35" s="156"/>
      <c r="C35" s="158"/>
      <c r="D35" s="168"/>
      <c r="E35" s="167"/>
      <c r="F35" s="167"/>
      <c r="G35" s="167"/>
      <c r="H35" s="167"/>
      <c r="I35" s="167"/>
      <c r="J35" s="169"/>
      <c r="K35" s="169"/>
      <c r="L35" s="169"/>
      <c r="M35" s="169"/>
      <c r="N35" s="169"/>
      <c r="O35" s="169"/>
      <c r="P35" s="160"/>
      <c r="Q35" s="170"/>
      <c r="R35" s="170"/>
      <c r="S35" s="170"/>
      <c r="T35" s="170"/>
      <c r="U35" s="170"/>
      <c r="V35" s="170"/>
      <c r="AA35" s="181"/>
      <c r="AD35" s="181"/>
      <c r="AE35" s="181"/>
    </row>
    <row r="36" ht="16.5">
      <c r="Y36" s="61"/>
    </row>
    <row r="37" ht="16.5">
      <c r="Y37" s="61"/>
    </row>
    <row r="38" spans="2:31" s="17" customFormat="1" ht="15.75">
      <c r="B38" s="110" t="s">
        <v>186</v>
      </c>
      <c r="C38" s="17" t="s">
        <v>204</v>
      </c>
      <c r="E38" s="32"/>
      <c r="F38" s="32"/>
      <c r="G38" s="32"/>
      <c r="H38" s="32"/>
      <c r="I38" s="32"/>
      <c r="J38" s="32"/>
      <c r="K38" s="32"/>
      <c r="L38" s="32"/>
      <c r="M38" s="32"/>
      <c r="Q38" s="105"/>
      <c r="R38" s="105"/>
      <c r="S38" s="105"/>
      <c r="T38" s="105"/>
      <c r="U38" s="105"/>
      <c r="V38" s="105"/>
      <c r="AA38" s="178"/>
      <c r="AD38" s="178"/>
      <c r="AE38" s="178"/>
    </row>
    <row r="39" spans="2:31" s="17" customFormat="1" ht="15.75">
      <c r="B39" s="32"/>
      <c r="C39" s="17" t="s">
        <v>195</v>
      </c>
      <c r="E39" s="32"/>
      <c r="F39" s="32"/>
      <c r="G39" s="32"/>
      <c r="H39" s="32"/>
      <c r="I39" s="32"/>
      <c r="J39" s="32"/>
      <c r="K39" s="32"/>
      <c r="L39" s="32"/>
      <c r="M39" s="32"/>
      <c r="Q39" s="105"/>
      <c r="R39" s="105"/>
      <c r="S39" s="105"/>
      <c r="T39" s="105"/>
      <c r="U39" s="105"/>
      <c r="V39" s="105"/>
      <c r="AA39" s="178"/>
      <c r="AD39" s="178"/>
      <c r="AE39" s="178"/>
    </row>
    <row r="40" ht="16.5">
      <c r="C40" t="s">
        <v>206</v>
      </c>
    </row>
  </sheetData>
  <sheetProtection/>
  <mergeCells count="29">
    <mergeCell ref="A3:Y3"/>
    <mergeCell ref="S5:S6"/>
    <mergeCell ref="C5:D6"/>
    <mergeCell ref="E5:E6"/>
    <mergeCell ref="J5:M5"/>
    <mergeCell ref="R5:R6"/>
    <mergeCell ref="V5:V6"/>
    <mergeCell ref="U5:U6"/>
    <mergeCell ref="T5:T6"/>
    <mergeCell ref="G5:I5"/>
    <mergeCell ref="A1:Y1"/>
    <mergeCell ref="A2:Y2"/>
    <mergeCell ref="P5:P6"/>
    <mergeCell ref="N5:N6"/>
    <mergeCell ref="Q5:Q6"/>
    <mergeCell ref="W5:W6"/>
    <mergeCell ref="A5:A6"/>
    <mergeCell ref="B5:B6"/>
    <mergeCell ref="Y5:Y6"/>
    <mergeCell ref="X5:X6"/>
    <mergeCell ref="C22:D22"/>
    <mergeCell ref="C19:D19"/>
    <mergeCell ref="C13:D13"/>
    <mergeCell ref="O5:O6"/>
    <mergeCell ref="C7:D7"/>
    <mergeCell ref="C15:D15"/>
    <mergeCell ref="C14:D14"/>
    <mergeCell ref="C8:D8"/>
    <mergeCell ref="F5:F6"/>
  </mergeCells>
  <printOptions/>
  <pageMargins left="0.48" right="0.42" top="0.87" bottom="0.551388888888889" header="0.65" footer="0.511805555555556"/>
  <pageSetup horizontalDpi="300" verticalDpi="3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R30"/>
  <sheetViews>
    <sheetView tabSelected="1" zoomScalePageLayoutView="0" workbookViewId="0" topLeftCell="C4">
      <selection activeCell="K28" sqref="K28"/>
    </sheetView>
  </sheetViews>
  <sheetFormatPr defaultColWidth="8.88671875" defaultRowHeight="16.5"/>
  <cols>
    <col min="1" max="1" width="4.5546875" style="375" customWidth="1"/>
    <col min="2" max="2" width="8.88671875" style="375" customWidth="1"/>
    <col min="3" max="3" width="39.99609375" style="375" customWidth="1"/>
    <col min="4" max="4" width="7.10546875" style="376" customWidth="1"/>
    <col min="5" max="5" width="8.21484375" style="376" customWidth="1"/>
    <col min="6" max="6" width="9.77734375" style="376" customWidth="1"/>
    <col min="7" max="7" width="9.6640625" style="376" customWidth="1"/>
    <col min="8" max="11" width="7.99609375" style="376" customWidth="1"/>
    <col min="12" max="12" width="8.6640625" style="376" customWidth="1"/>
    <col min="13" max="13" width="8.88671875" style="375" customWidth="1"/>
    <col min="14" max="14" width="10.21484375" style="375" hidden="1" customWidth="1"/>
    <col min="15" max="15" width="12.3359375" style="375" hidden="1" customWidth="1"/>
    <col min="16" max="16" width="8.88671875" style="375" customWidth="1"/>
    <col min="17" max="17" width="11.99609375" style="375" hidden="1" customWidth="1"/>
    <col min="18" max="18" width="11.99609375" style="375" customWidth="1"/>
    <col min="19" max="16384" width="8.88671875" style="375" customWidth="1"/>
  </cols>
  <sheetData>
    <row r="1" spans="13:16" ht="24.75" customHeight="1">
      <c r="M1" s="442" t="s">
        <v>291</v>
      </c>
      <c r="N1" s="442"/>
      <c r="O1" s="442"/>
      <c r="P1" s="442"/>
    </row>
    <row r="2" spans="1:18" s="378" customFormat="1" ht="26.25" customHeight="1">
      <c r="A2" s="443" t="s">
        <v>286</v>
      </c>
      <c r="B2" s="443"/>
      <c r="C2" s="443"/>
      <c r="D2" s="443"/>
      <c r="E2" s="443"/>
      <c r="F2" s="443"/>
      <c r="G2" s="443"/>
      <c r="H2" s="443"/>
      <c r="I2" s="443"/>
      <c r="J2" s="443"/>
      <c r="K2" s="443"/>
      <c r="L2" s="443"/>
      <c r="M2" s="443"/>
      <c r="N2" s="443"/>
      <c r="O2" s="443"/>
      <c r="P2" s="443"/>
      <c r="Q2" s="443"/>
      <c r="R2" s="377"/>
    </row>
    <row r="3" spans="1:18" s="379" customFormat="1" ht="16.5" customHeight="1">
      <c r="A3" s="444"/>
      <c r="B3" s="444"/>
      <c r="C3" s="444"/>
      <c r="D3" s="444"/>
      <c r="E3" s="444"/>
      <c r="F3" s="444"/>
      <c r="G3" s="444"/>
      <c r="H3" s="444"/>
      <c r="I3" s="444"/>
      <c r="J3" s="444"/>
      <c r="K3" s="444"/>
      <c r="L3" s="444"/>
      <c r="M3" s="444"/>
      <c r="N3" s="444"/>
      <c r="O3" s="444"/>
      <c r="P3" s="444"/>
      <c r="Q3" s="444"/>
      <c r="R3" s="377"/>
    </row>
    <row r="4" spans="14:18" ht="16.5">
      <c r="N4" s="445"/>
      <c r="O4" s="445"/>
      <c r="P4" s="445"/>
      <c r="Q4" s="445"/>
      <c r="R4" s="377"/>
    </row>
    <row r="5" spans="1:18" s="382" customFormat="1" ht="30" customHeight="1">
      <c r="A5" s="446" t="s">
        <v>0</v>
      </c>
      <c r="B5" s="447" t="s">
        <v>187</v>
      </c>
      <c r="C5" s="440" t="s">
        <v>217</v>
      </c>
      <c r="D5" s="440" t="s">
        <v>63</v>
      </c>
      <c r="E5" s="448" t="s">
        <v>4</v>
      </c>
      <c r="F5" s="450" t="s">
        <v>5</v>
      </c>
      <c r="G5" s="417"/>
      <c r="H5" s="417"/>
      <c r="I5" s="439" t="s">
        <v>191</v>
      </c>
      <c r="J5" s="439"/>
      <c r="K5" s="439"/>
      <c r="L5" s="439"/>
      <c r="M5" s="441" t="s">
        <v>6</v>
      </c>
      <c r="N5" s="440" t="s">
        <v>7</v>
      </c>
      <c r="O5" s="440" t="s">
        <v>214</v>
      </c>
      <c r="P5" s="448" t="s">
        <v>285</v>
      </c>
      <c r="Q5" s="440" t="s">
        <v>215</v>
      </c>
      <c r="R5" s="381"/>
    </row>
    <row r="6" spans="1:18" s="382" customFormat="1" ht="30" customHeight="1">
      <c r="A6" s="446"/>
      <c r="B6" s="447"/>
      <c r="C6" s="440"/>
      <c r="D6" s="440"/>
      <c r="E6" s="449"/>
      <c r="F6" s="380" t="s">
        <v>9</v>
      </c>
      <c r="G6" s="380" t="s">
        <v>10</v>
      </c>
      <c r="H6" s="380" t="s">
        <v>11</v>
      </c>
      <c r="I6" s="383" t="s">
        <v>9</v>
      </c>
      <c r="J6" s="383" t="s">
        <v>10</v>
      </c>
      <c r="K6" s="383" t="s">
        <v>11</v>
      </c>
      <c r="L6" s="383" t="s">
        <v>12</v>
      </c>
      <c r="M6" s="440"/>
      <c r="N6" s="440"/>
      <c r="O6" s="440"/>
      <c r="P6" s="449"/>
      <c r="Q6" s="440"/>
      <c r="R6" s="381"/>
    </row>
    <row r="7" spans="1:18" s="391" customFormat="1" ht="21" customHeight="1">
      <c r="A7" s="387" t="s">
        <v>13</v>
      </c>
      <c r="B7" s="388" t="s">
        <v>14</v>
      </c>
      <c r="C7" s="389" t="s">
        <v>15</v>
      </c>
      <c r="D7" s="389" t="s">
        <v>16</v>
      </c>
      <c r="E7" s="389" t="s">
        <v>17</v>
      </c>
      <c r="F7" s="389" t="s">
        <v>18</v>
      </c>
      <c r="G7" s="389" t="s">
        <v>19</v>
      </c>
      <c r="H7" s="389" t="s">
        <v>20</v>
      </c>
      <c r="I7" s="389" t="s">
        <v>218</v>
      </c>
      <c r="J7" s="389" t="s">
        <v>219</v>
      </c>
      <c r="K7" s="389" t="s">
        <v>220</v>
      </c>
      <c r="L7" s="389" t="s">
        <v>221</v>
      </c>
      <c r="M7" s="389" t="s">
        <v>224</v>
      </c>
      <c r="N7" s="389" t="s">
        <v>225</v>
      </c>
      <c r="O7" s="389" t="s">
        <v>222</v>
      </c>
      <c r="P7" s="389" t="s">
        <v>289</v>
      </c>
      <c r="Q7" s="389" t="s">
        <v>223</v>
      </c>
      <c r="R7" s="390"/>
    </row>
    <row r="8" spans="1:18" s="399" customFormat="1" ht="24.75" customHeight="1">
      <c r="A8" s="392">
        <v>1</v>
      </c>
      <c r="B8" s="393" t="s">
        <v>26</v>
      </c>
      <c r="C8" s="394" t="s">
        <v>167</v>
      </c>
      <c r="D8" s="395" t="s">
        <v>28</v>
      </c>
      <c r="E8" s="396">
        <f>'Bang KL'!F5</f>
        <v>0.16</v>
      </c>
      <c r="F8" s="397">
        <f>DGXDCT!G6</f>
        <v>46284.336</v>
      </c>
      <c r="G8" s="397">
        <f>DGXDCT!H6</f>
        <v>27084.588666</v>
      </c>
      <c r="H8" s="397">
        <f>DGXDCT!I6</f>
        <v>0</v>
      </c>
      <c r="I8" s="397">
        <f>E8*F8</f>
        <v>7405.49376</v>
      </c>
      <c r="J8" s="397">
        <f>E8*G8</f>
        <v>4333.53418656</v>
      </c>
      <c r="K8" s="397">
        <f>E8*H8</f>
        <v>0</v>
      </c>
      <c r="L8" s="397">
        <f>SUM(I8:K8)</f>
        <v>11739.02794656</v>
      </c>
      <c r="M8" s="394">
        <f>L8*5%</f>
        <v>586.951397328</v>
      </c>
      <c r="N8" s="394"/>
      <c r="O8" s="394"/>
      <c r="P8" s="394">
        <f>L8+M8+O8</f>
        <v>12325.979343888</v>
      </c>
      <c r="Q8" s="394">
        <f>SUM(L8:O8)</f>
        <v>12325.979343888</v>
      </c>
      <c r="R8" s="398"/>
    </row>
    <row r="9" spans="1:18" s="399" customFormat="1" ht="24.75" customHeight="1">
      <c r="A9" s="392">
        <v>1</v>
      </c>
      <c r="B9" s="400" t="s">
        <v>29</v>
      </c>
      <c r="C9" s="401" t="s">
        <v>174</v>
      </c>
      <c r="D9" s="392" t="s">
        <v>28</v>
      </c>
      <c r="E9" s="396">
        <f>'Bang KL'!F6</f>
        <v>0.14</v>
      </c>
      <c r="F9" s="402">
        <f>DGXDCT!G14</f>
        <v>4503.197999999999</v>
      </c>
      <c r="G9" s="402">
        <f>DGXDCT!H14</f>
        <v>52403.490216000006</v>
      </c>
      <c r="H9" s="402">
        <f>DGXDCT!I14</f>
        <v>0</v>
      </c>
      <c r="I9" s="397">
        <f aca="true" t="shared" si="0" ref="I9:I15">E9*F9</f>
        <v>630.44772</v>
      </c>
      <c r="J9" s="397">
        <f aca="true" t="shared" si="1" ref="J9:J15">E9*G9</f>
        <v>7336.488630240002</v>
      </c>
      <c r="K9" s="397">
        <f aca="true" t="shared" si="2" ref="K9:K15">E9*H9</f>
        <v>0</v>
      </c>
      <c r="L9" s="397">
        <f aca="true" t="shared" si="3" ref="L9:L15">SUM(I9:K9)</f>
        <v>7966.936350240002</v>
      </c>
      <c r="M9" s="401">
        <f>L9*5%</f>
        <v>398.34681751200014</v>
      </c>
      <c r="N9" s="401"/>
      <c r="O9" s="394"/>
      <c r="P9" s="394">
        <f aca="true" t="shared" si="4" ref="P9:P15">L9+M9+O9</f>
        <v>8365.283167752003</v>
      </c>
      <c r="Q9" s="394">
        <f aca="true" t="shared" si="5" ref="Q9:Q15">SUM(L9:O9)</f>
        <v>8365.283167752003</v>
      </c>
      <c r="R9" s="398"/>
    </row>
    <row r="10" spans="1:18" s="399" customFormat="1" ht="24.75" customHeight="1">
      <c r="A10" s="392">
        <v>2</v>
      </c>
      <c r="B10" s="400" t="s">
        <v>31</v>
      </c>
      <c r="C10" s="401" t="s">
        <v>199</v>
      </c>
      <c r="D10" s="392" t="s">
        <v>33</v>
      </c>
      <c r="E10" s="396">
        <f>'Bang KL'!F7</f>
        <v>0.237</v>
      </c>
      <c r="F10" s="402">
        <f>DGXDCT!G21</f>
        <v>15239.742479999999</v>
      </c>
      <c r="G10" s="402">
        <f>DGXDCT!H21</f>
        <v>2601.00918</v>
      </c>
      <c r="H10" s="402">
        <f>DGXDCT!I21</f>
        <v>84.73834008000001</v>
      </c>
      <c r="I10" s="397">
        <f t="shared" si="0"/>
        <v>3611.8189677599994</v>
      </c>
      <c r="J10" s="397">
        <f t="shared" si="1"/>
        <v>616.4391756599999</v>
      </c>
      <c r="K10" s="397">
        <f t="shared" si="2"/>
        <v>20.08298659896</v>
      </c>
      <c r="L10" s="397">
        <f t="shared" si="3"/>
        <v>4248.341130018959</v>
      </c>
      <c r="M10" s="394">
        <f aca="true" t="shared" si="6" ref="M10:M15">L10*5%</f>
        <v>212.41705650094798</v>
      </c>
      <c r="N10" s="394"/>
      <c r="O10" s="394"/>
      <c r="P10" s="394">
        <f t="shared" si="4"/>
        <v>4460.758186519907</v>
      </c>
      <c r="Q10" s="394">
        <f t="shared" si="5"/>
        <v>4460.758186519907</v>
      </c>
      <c r="R10" s="398"/>
    </row>
    <row r="11" spans="1:18" s="399" customFormat="1" ht="24.75" customHeight="1">
      <c r="A11" s="392">
        <v>4</v>
      </c>
      <c r="B11" s="400" t="s">
        <v>171</v>
      </c>
      <c r="C11" s="401" t="s">
        <v>175</v>
      </c>
      <c r="D11" s="392" t="s">
        <v>34</v>
      </c>
      <c r="E11" s="396">
        <f>'Bang KL'!F8</f>
        <v>0.0095</v>
      </c>
      <c r="F11" s="402">
        <f>DGXDCT!G28</f>
        <v>764240.1527744292</v>
      </c>
      <c r="G11" s="402">
        <f>DGXDCT!H28</f>
        <v>299344.2144</v>
      </c>
      <c r="H11" s="402">
        <f>DGXDCT!I28</f>
        <v>458611.58808</v>
      </c>
      <c r="I11" s="397">
        <f t="shared" si="0"/>
        <v>7260.2814513570775</v>
      </c>
      <c r="J11" s="397">
        <f t="shared" si="1"/>
        <v>2843.7700368</v>
      </c>
      <c r="K11" s="397">
        <f t="shared" si="2"/>
        <v>4356.81008676</v>
      </c>
      <c r="L11" s="397">
        <f t="shared" si="3"/>
        <v>14460.861574917079</v>
      </c>
      <c r="M11" s="394">
        <f t="shared" si="6"/>
        <v>723.043078745854</v>
      </c>
      <c r="N11" s="394"/>
      <c r="O11" s="394"/>
      <c r="P11" s="394">
        <f t="shared" si="4"/>
        <v>15183.904653662932</v>
      </c>
      <c r="Q11" s="394">
        <f t="shared" si="5"/>
        <v>15183.904653662932</v>
      </c>
      <c r="R11" s="398"/>
    </row>
    <row r="12" spans="1:18" s="399" customFormat="1" ht="24.75" customHeight="1">
      <c r="A12" s="392">
        <v>3</v>
      </c>
      <c r="B12" s="400" t="s">
        <v>165</v>
      </c>
      <c r="C12" s="401" t="s">
        <v>292</v>
      </c>
      <c r="D12" s="392" t="s">
        <v>34</v>
      </c>
      <c r="E12" s="396">
        <f>'Bang KL'!F9</f>
        <v>0.008000000000000002</v>
      </c>
      <c r="F12" s="402">
        <f>DGXDCT!G38</f>
        <v>832204.3291165527</v>
      </c>
      <c r="G12" s="402">
        <f>DGXDCT!H38</f>
        <v>334024.33680000005</v>
      </c>
      <c r="H12" s="402">
        <f>DGXDCT!I38</f>
        <v>61045.00227900001</v>
      </c>
      <c r="I12" s="397">
        <f t="shared" si="0"/>
        <v>6657.634632932423</v>
      </c>
      <c r="J12" s="397">
        <f t="shared" si="1"/>
        <v>2672.194694400001</v>
      </c>
      <c r="K12" s="397">
        <f t="shared" si="2"/>
        <v>488.3600182320002</v>
      </c>
      <c r="L12" s="397">
        <f t="shared" si="3"/>
        <v>9818.189345564424</v>
      </c>
      <c r="M12" s="394">
        <f t="shared" si="6"/>
        <v>490.9094672782212</v>
      </c>
      <c r="N12" s="394"/>
      <c r="O12" s="394"/>
      <c r="P12" s="394">
        <f t="shared" si="4"/>
        <v>10309.098812842645</v>
      </c>
      <c r="Q12" s="394">
        <f t="shared" si="5"/>
        <v>10309.098812842645</v>
      </c>
      <c r="R12" s="398"/>
    </row>
    <row r="13" spans="1:18" s="399" customFormat="1" ht="24.75" customHeight="1">
      <c r="A13" s="392">
        <v>4</v>
      </c>
      <c r="B13" s="400" t="s">
        <v>45</v>
      </c>
      <c r="C13" s="401" t="s">
        <v>46</v>
      </c>
      <c r="D13" s="392" t="s">
        <v>28</v>
      </c>
      <c r="E13" s="396">
        <f>'Bang KL'!F12</f>
        <v>0.1</v>
      </c>
      <c r="F13" s="402">
        <f>DGXDCT!G69</f>
        <v>18743.605839416054</v>
      </c>
      <c r="G13" s="402">
        <f>DGXDCT!H69</f>
        <v>14527.369379999998</v>
      </c>
      <c r="H13" s="402">
        <f>DGXDCT!I69</f>
        <v>0</v>
      </c>
      <c r="I13" s="397">
        <f t="shared" si="0"/>
        <v>1874.3605839416055</v>
      </c>
      <c r="J13" s="397">
        <f t="shared" si="1"/>
        <v>1452.736938</v>
      </c>
      <c r="K13" s="397">
        <f t="shared" si="2"/>
        <v>0</v>
      </c>
      <c r="L13" s="397">
        <f t="shared" si="3"/>
        <v>3327.0975219416055</v>
      </c>
      <c r="M13" s="394">
        <f t="shared" si="6"/>
        <v>166.35487609708028</v>
      </c>
      <c r="N13" s="394"/>
      <c r="O13" s="394"/>
      <c r="P13" s="394">
        <f t="shared" si="4"/>
        <v>3493.4523980386857</v>
      </c>
      <c r="Q13" s="394">
        <f t="shared" si="5"/>
        <v>3493.4523980386857</v>
      </c>
      <c r="R13" s="398"/>
    </row>
    <row r="14" spans="1:18" s="399" customFormat="1" ht="24.75" customHeight="1">
      <c r="A14" s="392">
        <v>5</v>
      </c>
      <c r="B14" s="400" t="s">
        <v>45</v>
      </c>
      <c r="C14" s="401" t="s">
        <v>47</v>
      </c>
      <c r="D14" s="392" t="s">
        <v>28</v>
      </c>
      <c r="E14" s="396">
        <f>'Bang KL'!F13</f>
        <v>0.020000000000000004</v>
      </c>
      <c r="F14" s="402">
        <f>DGXDCT!G75</f>
        <v>18743.605839416054</v>
      </c>
      <c r="G14" s="402">
        <f>DGXDCT!H75</f>
        <v>14527.369379999998</v>
      </c>
      <c r="H14" s="402">
        <f>DGXDCT!I75</f>
        <v>0</v>
      </c>
      <c r="I14" s="397">
        <f t="shared" si="0"/>
        <v>374.87211678832114</v>
      </c>
      <c r="J14" s="397">
        <f t="shared" si="1"/>
        <v>290.54738760000004</v>
      </c>
      <c r="K14" s="397">
        <f t="shared" si="2"/>
        <v>0</v>
      </c>
      <c r="L14" s="397">
        <f t="shared" si="3"/>
        <v>665.4195043883212</v>
      </c>
      <c r="M14" s="394">
        <f t="shared" si="6"/>
        <v>33.270975219416066</v>
      </c>
      <c r="N14" s="394"/>
      <c r="O14" s="394"/>
      <c r="P14" s="394">
        <f t="shared" si="4"/>
        <v>698.6904796077373</v>
      </c>
      <c r="Q14" s="394">
        <f t="shared" si="5"/>
        <v>698.6904796077373</v>
      </c>
      <c r="R14" s="398"/>
    </row>
    <row r="15" spans="1:18" s="399" customFormat="1" ht="24.75" customHeight="1">
      <c r="A15" s="403">
        <v>6</v>
      </c>
      <c r="B15" s="403" t="s">
        <v>48</v>
      </c>
      <c r="C15" s="404" t="s">
        <v>284</v>
      </c>
      <c r="D15" s="403" t="s">
        <v>44</v>
      </c>
      <c r="E15" s="405">
        <f>'Bang KL'!F14</f>
        <v>1</v>
      </c>
      <c r="F15" s="406">
        <f>DGXDCT!G81</f>
        <v>1041.399976642336</v>
      </c>
      <c r="G15" s="406">
        <f>DGXDCT!H81</f>
        <v>7121.921520000001</v>
      </c>
      <c r="H15" s="406">
        <f>DGXDCT!I81</f>
        <v>0</v>
      </c>
      <c r="I15" s="407">
        <f t="shared" si="0"/>
        <v>1041.399976642336</v>
      </c>
      <c r="J15" s="407">
        <f t="shared" si="1"/>
        <v>7121.921520000001</v>
      </c>
      <c r="K15" s="407">
        <f t="shared" si="2"/>
        <v>0</v>
      </c>
      <c r="L15" s="397">
        <f t="shared" si="3"/>
        <v>8163.321496642337</v>
      </c>
      <c r="M15" s="408">
        <f t="shared" si="6"/>
        <v>408.16607483211686</v>
      </c>
      <c r="N15" s="408"/>
      <c r="O15" s="394"/>
      <c r="P15" s="394">
        <f t="shared" si="4"/>
        <v>8571.487571474454</v>
      </c>
      <c r="Q15" s="394">
        <f t="shared" si="5"/>
        <v>8571.487571474454</v>
      </c>
      <c r="R15" s="398"/>
    </row>
    <row r="16" spans="1:18" s="382" customFormat="1" ht="24.75" customHeight="1">
      <c r="A16" s="409"/>
      <c r="B16" s="409"/>
      <c r="C16" s="410" t="s">
        <v>216</v>
      </c>
      <c r="D16" s="411"/>
      <c r="E16" s="411"/>
      <c r="F16" s="411"/>
      <c r="G16" s="411"/>
      <c r="H16" s="411"/>
      <c r="I16" s="412">
        <f>SUM(I8:I15)</f>
        <v>28856.30920942176</v>
      </c>
      <c r="J16" s="412">
        <f>SUM(J8:J15)</f>
        <v>26667.632569260008</v>
      </c>
      <c r="K16" s="413">
        <f>SUM(K8:K15)</f>
        <v>4865.25309159096</v>
      </c>
      <c r="L16" s="413">
        <f aca="true" t="shared" si="7" ref="L16:Q16">SUM(L8:L15)</f>
        <v>60389.194870272724</v>
      </c>
      <c r="M16" s="413">
        <f t="shared" si="7"/>
        <v>3019.4597435136366</v>
      </c>
      <c r="N16" s="413">
        <f t="shared" si="7"/>
        <v>0</v>
      </c>
      <c r="O16" s="413">
        <f t="shared" si="7"/>
        <v>0</v>
      </c>
      <c r="P16" s="413">
        <f t="shared" si="7"/>
        <v>63408.65461378636</v>
      </c>
      <c r="Q16" s="414">
        <f t="shared" si="7"/>
        <v>63408.65461378636</v>
      </c>
      <c r="R16" s="415"/>
    </row>
    <row r="24" ht="16.5">
      <c r="H24" s="416"/>
    </row>
    <row r="25" ht="36.75" customHeight="1">
      <c r="F25" s="420" t="s">
        <v>305</v>
      </c>
    </row>
    <row r="26" ht="16.5">
      <c r="F26" s="419"/>
    </row>
    <row r="27" ht="16.5">
      <c r="F27" s="416"/>
    </row>
    <row r="30" ht="16.5">
      <c r="F30" s="416"/>
    </row>
  </sheetData>
  <sheetProtection/>
  <mergeCells count="16">
    <mergeCell ref="Q5:Q6"/>
    <mergeCell ref="M1:P1"/>
    <mergeCell ref="A2:Q2"/>
    <mergeCell ref="A3:Q3"/>
    <mergeCell ref="N4:Q4"/>
    <mergeCell ref="A5:A6"/>
    <mergeCell ref="B5:B6"/>
    <mergeCell ref="P5:P6"/>
    <mergeCell ref="E5:E6"/>
    <mergeCell ref="F5:H5"/>
    <mergeCell ref="I5:L5"/>
    <mergeCell ref="O5:O6"/>
    <mergeCell ref="C5:C6"/>
    <mergeCell ref="D5:D6"/>
    <mergeCell ref="M5:M6"/>
    <mergeCell ref="N5:N6"/>
  </mergeCells>
  <printOptions/>
  <pageMargins left="0.35433070866141736" right="0.2362204724409449" top="1.1023622047244095" bottom="0.7480314960629921" header="0.5118110236220472" footer="0.5118110236220472"/>
  <pageSetup firstPageNumber="16" useFirstPageNumber="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dimension ref="A1:L95"/>
  <sheetViews>
    <sheetView zoomScale="90" zoomScaleNormal="90" zoomScaleSheetLayoutView="100" zoomScalePageLayoutView="0" workbookViewId="0" topLeftCell="A1">
      <selection activeCell="F24" sqref="F24"/>
    </sheetView>
  </sheetViews>
  <sheetFormatPr defaultColWidth="8.5546875" defaultRowHeight="16.5"/>
  <cols>
    <col min="1" max="2" width="8.5546875" style="191" customWidth="1"/>
    <col min="3" max="3" width="32.5546875" style="189" customWidth="1"/>
    <col min="4" max="4" width="5.77734375" style="239" customWidth="1"/>
    <col min="5" max="5" width="11.77734375" style="240" customWidth="1"/>
    <col min="6" max="6" width="9.3359375" style="241" customWidth="1"/>
    <col min="7" max="7" width="10.5546875" style="241" customWidth="1"/>
    <col min="8" max="8" width="10.4453125" style="241" customWidth="1"/>
    <col min="9" max="9" width="9.21484375" style="241" customWidth="1"/>
    <col min="10" max="12" width="8.5546875" style="189" customWidth="1"/>
    <col min="13" max="16384" width="8.5546875" style="190" customWidth="1"/>
  </cols>
  <sheetData>
    <row r="1" spans="8:9" ht="20.25" customHeight="1">
      <c r="H1" s="418" t="s">
        <v>293</v>
      </c>
      <c r="I1" s="418"/>
    </row>
    <row r="2" spans="1:9" ht="31.5" customHeight="1">
      <c r="A2" s="384" t="s">
        <v>209</v>
      </c>
      <c r="B2" s="384"/>
      <c r="C2" s="384"/>
      <c r="D2" s="384"/>
      <c r="E2" s="384"/>
      <c r="F2" s="384"/>
      <c r="G2" s="384"/>
      <c r="H2" s="384"/>
      <c r="I2" s="384"/>
    </row>
    <row r="3" spans="3:9" ht="12.75" customHeight="1" hidden="1">
      <c r="C3" s="183"/>
      <c r="D3" s="183"/>
      <c r="E3" s="192"/>
      <c r="F3" s="193"/>
      <c r="G3" s="193"/>
      <c r="H3" s="193"/>
      <c r="I3" s="193"/>
    </row>
    <row r="4" spans="1:9" ht="18" customHeight="1">
      <c r="A4" s="385" t="s">
        <v>61</v>
      </c>
      <c r="B4" s="385" t="s">
        <v>58</v>
      </c>
      <c r="C4" s="385" t="s">
        <v>62</v>
      </c>
      <c r="D4" s="385" t="s">
        <v>63</v>
      </c>
      <c r="E4" s="386" t="s">
        <v>64</v>
      </c>
      <c r="F4" s="373" t="s">
        <v>65</v>
      </c>
      <c r="G4" s="373" t="s">
        <v>66</v>
      </c>
      <c r="H4" s="373"/>
      <c r="I4" s="373"/>
    </row>
    <row r="5" spans="1:9" ht="18" customHeight="1">
      <c r="A5" s="385"/>
      <c r="B5" s="385"/>
      <c r="C5" s="385"/>
      <c r="D5" s="385"/>
      <c r="E5" s="386"/>
      <c r="F5" s="373"/>
      <c r="G5" s="194" t="s">
        <v>9</v>
      </c>
      <c r="H5" s="194" t="s">
        <v>10</v>
      </c>
      <c r="I5" s="194" t="s">
        <v>11</v>
      </c>
    </row>
    <row r="6" spans="1:12" s="200" customFormat="1" ht="31.5">
      <c r="A6" s="308" t="s">
        <v>67</v>
      </c>
      <c r="B6" s="308" t="s">
        <v>26</v>
      </c>
      <c r="C6" s="309" t="s">
        <v>27</v>
      </c>
      <c r="D6" s="310" t="s">
        <v>28</v>
      </c>
      <c r="E6" s="311"/>
      <c r="F6" s="309"/>
      <c r="G6" s="309">
        <f>SUM(G7:G12)</f>
        <v>46284.336</v>
      </c>
      <c r="H6" s="309">
        <f>SUM(H7:H12)</f>
        <v>27084.588666</v>
      </c>
      <c r="I6" s="309">
        <f>SUM(I7:I12)</f>
        <v>0</v>
      </c>
      <c r="J6" s="199"/>
      <c r="K6" s="199"/>
      <c r="L6" s="199"/>
    </row>
    <row r="7" spans="1:9" ht="15.75">
      <c r="A7" s="201"/>
      <c r="B7" s="201"/>
      <c r="C7" s="202" t="s">
        <v>68</v>
      </c>
      <c r="D7" s="203" t="s">
        <v>34</v>
      </c>
      <c r="E7" s="204">
        <v>0.00792</v>
      </c>
      <c r="F7" s="202">
        <f>'Gia goc VL'!D15</f>
        <v>3150000</v>
      </c>
      <c r="G7" s="202">
        <f>E7*F7</f>
        <v>24948</v>
      </c>
      <c r="H7" s="202"/>
      <c r="I7" s="202"/>
    </row>
    <row r="8" spans="1:9" ht="15.75">
      <c r="A8" s="201"/>
      <c r="B8" s="201"/>
      <c r="C8" s="202" t="s">
        <v>69</v>
      </c>
      <c r="D8" s="203" t="s">
        <v>34</v>
      </c>
      <c r="E8" s="204">
        <v>0.0008649999999999999</v>
      </c>
      <c r="F8" s="202">
        <f>'Gia goc VL'!D16</f>
        <v>3360000</v>
      </c>
      <c r="G8" s="202">
        <f>E8*F8</f>
        <v>2906.3999999999996</v>
      </c>
      <c r="H8" s="202"/>
      <c r="I8" s="202"/>
    </row>
    <row r="9" spans="1:9" ht="15.75">
      <c r="A9" s="201"/>
      <c r="B9" s="201"/>
      <c r="C9" s="202" t="s">
        <v>70</v>
      </c>
      <c r="D9" s="203" t="s">
        <v>34</v>
      </c>
      <c r="E9" s="204">
        <v>0.00459</v>
      </c>
      <c r="F9" s="202">
        <f>'Gia VL-CT'!Q94</f>
        <v>3360000</v>
      </c>
      <c r="G9" s="202">
        <f>E9*F9</f>
        <v>15422.400000000001</v>
      </c>
      <c r="H9" s="202"/>
      <c r="I9" s="202"/>
    </row>
    <row r="10" spans="1:9" ht="15.75">
      <c r="A10" s="201"/>
      <c r="B10" s="201"/>
      <c r="C10" s="202" t="s">
        <v>71</v>
      </c>
      <c r="D10" s="203" t="s">
        <v>72</v>
      </c>
      <c r="E10" s="204">
        <v>0.12</v>
      </c>
      <c r="F10" s="202">
        <f>'Gia VL-CT'!Q76/1000</f>
        <v>17500</v>
      </c>
      <c r="G10" s="202">
        <f>E10*F10</f>
        <v>2100</v>
      </c>
      <c r="H10" s="202"/>
      <c r="I10" s="202"/>
    </row>
    <row r="11" spans="1:9" ht="15.75">
      <c r="A11" s="201"/>
      <c r="B11" s="201"/>
      <c r="C11" s="202" t="s">
        <v>73</v>
      </c>
      <c r="D11" s="203" t="s">
        <v>74</v>
      </c>
      <c r="E11" s="204">
        <v>0.1361</v>
      </c>
      <c r="F11" s="304">
        <v>195103</v>
      </c>
      <c r="G11" s="202"/>
      <c r="H11" s="202">
        <f>E11*F11</f>
        <v>26553.5183</v>
      </c>
      <c r="I11" s="202"/>
    </row>
    <row r="12" spans="1:9" ht="31.5">
      <c r="A12" s="201"/>
      <c r="B12" s="201"/>
      <c r="C12" s="205" t="s">
        <v>75</v>
      </c>
      <c r="D12" s="206" t="s">
        <v>76</v>
      </c>
      <c r="E12" s="207" t="s">
        <v>179</v>
      </c>
      <c r="F12" s="202">
        <f>SUM(F7:F11)*2%</f>
        <v>201652.06</v>
      </c>
      <c r="G12" s="202">
        <f>SUM(G7:G11)*2%</f>
        <v>907.5360000000001</v>
      </c>
      <c r="H12" s="202">
        <f>SUM(H7:H11)*2%</f>
        <v>531.070366</v>
      </c>
      <c r="I12" s="202"/>
    </row>
    <row r="13" spans="1:9" ht="15.75">
      <c r="A13" s="201"/>
      <c r="B13" s="201"/>
      <c r="C13" s="208"/>
      <c r="D13" s="209"/>
      <c r="E13" s="207"/>
      <c r="F13" s="202"/>
      <c r="G13" s="210"/>
      <c r="H13" s="210"/>
      <c r="I13" s="210"/>
    </row>
    <row r="14" spans="1:12" s="200" customFormat="1" ht="31.5">
      <c r="A14" s="195" t="s">
        <v>77</v>
      </c>
      <c r="B14" s="195" t="s">
        <v>29</v>
      </c>
      <c r="C14" s="196" t="s">
        <v>30</v>
      </c>
      <c r="D14" s="197" t="s">
        <v>28</v>
      </c>
      <c r="E14" s="207"/>
      <c r="F14" s="196"/>
      <c r="G14" s="196">
        <f>SUM(G15:G19)</f>
        <v>4503.197999999999</v>
      </c>
      <c r="H14" s="196">
        <f>SUM(H15:H19)</f>
        <v>52403.490216000006</v>
      </c>
      <c r="I14" s="196">
        <f>SUM(I15:I19)</f>
        <v>0</v>
      </c>
      <c r="J14" s="199"/>
      <c r="K14" s="199"/>
      <c r="L14" s="199"/>
    </row>
    <row r="15" spans="1:9" ht="15.75">
      <c r="A15" s="201"/>
      <c r="B15" s="201"/>
      <c r="C15" s="202" t="s">
        <v>68</v>
      </c>
      <c r="D15" s="203" t="s">
        <v>34</v>
      </c>
      <c r="E15" s="211">
        <v>0.00083</v>
      </c>
      <c r="F15" s="202">
        <f>F7</f>
        <v>3150000</v>
      </c>
      <c r="G15" s="202">
        <f>E15*F15</f>
        <v>2614.5</v>
      </c>
      <c r="H15" s="202"/>
      <c r="I15" s="202"/>
    </row>
    <row r="16" spans="1:9" ht="15.75">
      <c r="A16" s="201"/>
      <c r="B16" s="201"/>
      <c r="C16" s="202" t="s">
        <v>69</v>
      </c>
      <c r="D16" s="203" t="s">
        <v>34</v>
      </c>
      <c r="E16" s="211">
        <v>1.5E-05</v>
      </c>
      <c r="F16" s="202">
        <f>F8</f>
        <v>3360000</v>
      </c>
      <c r="G16" s="202">
        <f>E16*F16</f>
        <v>50.4</v>
      </c>
      <c r="H16" s="202"/>
      <c r="I16" s="202"/>
    </row>
    <row r="17" spans="1:9" ht="15.75">
      <c r="A17" s="201"/>
      <c r="B17" s="201"/>
      <c r="C17" s="202" t="s">
        <v>71</v>
      </c>
      <c r="D17" s="203" t="s">
        <v>72</v>
      </c>
      <c r="E17" s="211">
        <v>0.1</v>
      </c>
      <c r="F17" s="202">
        <f>F10</f>
        <v>17500</v>
      </c>
      <c r="G17" s="202">
        <f>E17*F17</f>
        <v>1750</v>
      </c>
      <c r="H17" s="202"/>
      <c r="I17" s="202"/>
    </row>
    <row r="18" spans="1:9" ht="15.75">
      <c r="A18" s="201"/>
      <c r="B18" s="201"/>
      <c r="C18" s="202" t="s">
        <v>78</v>
      </c>
      <c r="D18" s="203" t="s">
        <v>74</v>
      </c>
      <c r="E18" s="211">
        <v>0.2871</v>
      </c>
      <c r="F18" s="304">
        <v>178948</v>
      </c>
      <c r="G18" s="202"/>
      <c r="H18" s="202">
        <f>E18*F18</f>
        <v>51375.9708</v>
      </c>
      <c r="I18" s="202"/>
    </row>
    <row r="19" spans="1:9" ht="31.5">
      <c r="A19" s="201"/>
      <c r="B19" s="201"/>
      <c r="C19" s="205" t="s">
        <v>75</v>
      </c>
      <c r="D19" s="206" t="s">
        <v>76</v>
      </c>
      <c r="E19" s="207" t="s">
        <v>179</v>
      </c>
      <c r="F19" s="202">
        <f>SUM(F15:F18)*2%</f>
        <v>134128.96</v>
      </c>
      <c r="G19" s="202">
        <f>SUM(G15:G18)*2%</f>
        <v>88.29799999999999</v>
      </c>
      <c r="H19" s="202">
        <f>SUM(H15:H18)*2%</f>
        <v>1027.519416</v>
      </c>
      <c r="I19" s="202"/>
    </row>
    <row r="20" spans="1:9" ht="15.75">
      <c r="A20" s="201"/>
      <c r="B20" s="201"/>
      <c r="C20" s="208"/>
      <c r="D20" s="209"/>
      <c r="E20" s="207"/>
      <c r="F20" s="202"/>
      <c r="G20" s="210"/>
      <c r="H20" s="210"/>
      <c r="I20" s="210"/>
    </row>
    <row r="21" spans="1:12" s="200" customFormat="1" ht="31.5">
      <c r="A21" s="195" t="s">
        <v>79</v>
      </c>
      <c r="B21" s="195" t="s">
        <v>31</v>
      </c>
      <c r="C21" s="196" t="s">
        <v>200</v>
      </c>
      <c r="D21" s="197" t="s">
        <v>72</v>
      </c>
      <c r="E21" s="207"/>
      <c r="F21" s="196"/>
      <c r="G21" s="196">
        <f>SUM(G22:G26)</f>
        <v>15239.742479999999</v>
      </c>
      <c r="H21" s="196">
        <f>SUM(H22:H26)</f>
        <v>2601.00918</v>
      </c>
      <c r="I21" s="196">
        <f>SUM(I22:I26)</f>
        <v>84.73834008000001</v>
      </c>
      <c r="J21" s="199"/>
      <c r="K21" s="199"/>
      <c r="L21" s="199"/>
    </row>
    <row r="22" spans="1:9" ht="15.75">
      <c r="A22" s="201"/>
      <c r="B22" s="201"/>
      <c r="C22" s="202" t="s">
        <v>80</v>
      </c>
      <c r="D22" s="203" t="s">
        <v>72</v>
      </c>
      <c r="E22" s="207">
        <v>1.005</v>
      </c>
      <c r="F22" s="202">
        <f>'Gia VL-CT'!Q64/1000</f>
        <v>14500</v>
      </c>
      <c r="G22" s="202">
        <f>E22*F22</f>
        <v>14572.499999999998</v>
      </c>
      <c r="H22" s="202"/>
      <c r="I22" s="202"/>
    </row>
    <row r="23" spans="1:9" ht="15.75">
      <c r="A23" s="201"/>
      <c r="B23" s="201"/>
      <c r="C23" s="202" t="s">
        <v>81</v>
      </c>
      <c r="D23" s="203" t="s">
        <v>72</v>
      </c>
      <c r="E23" s="207">
        <v>0.02142</v>
      </c>
      <c r="F23" s="202">
        <f>'Gia VL-CT'!Q70/1000</f>
        <v>17200</v>
      </c>
      <c r="G23" s="202">
        <f>E23*F23</f>
        <v>368.42400000000004</v>
      </c>
      <c r="H23" s="202"/>
      <c r="I23" s="202"/>
    </row>
    <row r="24" spans="1:9" ht="15.75">
      <c r="A24" s="201"/>
      <c r="B24" s="201"/>
      <c r="C24" s="202" t="s">
        <v>73</v>
      </c>
      <c r="D24" s="203" t="s">
        <v>74</v>
      </c>
      <c r="E24" s="207">
        <v>0.01425</v>
      </c>
      <c r="F24" s="304">
        <f>F18</f>
        <v>178948</v>
      </c>
      <c r="G24" s="202"/>
      <c r="H24" s="202">
        <f>E24*F24</f>
        <v>2550.009</v>
      </c>
      <c r="I24" s="202"/>
    </row>
    <row r="25" spans="1:9" ht="15.75">
      <c r="A25" s="201"/>
      <c r="B25" s="201"/>
      <c r="C25" s="202" t="s">
        <v>82</v>
      </c>
      <c r="D25" s="203" t="s">
        <v>83</v>
      </c>
      <c r="E25" s="212">
        <v>0.0004</v>
      </c>
      <c r="F25" s="202">
        <f>May!O11</f>
        <v>207692.01</v>
      </c>
      <c r="G25" s="202"/>
      <c r="H25" s="202"/>
      <c r="I25" s="202">
        <f>E25*F25</f>
        <v>83.07680400000001</v>
      </c>
    </row>
    <row r="26" spans="1:9" ht="31.5">
      <c r="A26" s="201"/>
      <c r="B26" s="201"/>
      <c r="C26" s="205" t="s">
        <v>75</v>
      </c>
      <c r="D26" s="206" t="s">
        <v>76</v>
      </c>
      <c r="E26" s="207" t="s">
        <v>179</v>
      </c>
      <c r="F26" s="202">
        <f>SUM(F22:F25)*2%</f>
        <v>8366.8002</v>
      </c>
      <c r="G26" s="202">
        <f>SUM(G22:G25)*2%</f>
        <v>298.81847999999997</v>
      </c>
      <c r="H26" s="202">
        <f>SUM(H22:H25)*2%</f>
        <v>51.00018</v>
      </c>
      <c r="I26" s="202">
        <f>SUM(I22:I25)*2%</f>
        <v>1.6615360800000003</v>
      </c>
    </row>
    <row r="27" spans="1:9" ht="15.75">
      <c r="A27" s="201"/>
      <c r="B27" s="201"/>
      <c r="C27" s="208"/>
      <c r="D27" s="209"/>
      <c r="E27" s="207"/>
      <c r="F27" s="202"/>
      <c r="G27" s="210"/>
      <c r="H27" s="210"/>
      <c r="I27" s="210"/>
    </row>
    <row r="28" spans="1:12" s="200" customFormat="1" ht="31.5">
      <c r="A28" s="195" t="s">
        <v>84</v>
      </c>
      <c r="B28" s="195" t="s">
        <v>171</v>
      </c>
      <c r="C28" s="196" t="s">
        <v>176</v>
      </c>
      <c r="D28" s="197" t="s">
        <v>34</v>
      </c>
      <c r="E28" s="207"/>
      <c r="F28" s="196"/>
      <c r="G28" s="196">
        <f>SUM(G29:G36)</f>
        <v>764240.1527744292</v>
      </c>
      <c r="H28" s="196">
        <f>SUM(H29:H36)</f>
        <v>299344.2144</v>
      </c>
      <c r="I28" s="196">
        <f>SUM(I29:I36)</f>
        <v>458611.58808</v>
      </c>
      <c r="J28" s="199"/>
      <c r="K28" s="199"/>
      <c r="L28" s="199"/>
    </row>
    <row r="29" spans="1:9" ht="15.75">
      <c r="A29" s="201"/>
      <c r="B29" s="201"/>
      <c r="C29" s="202" t="s">
        <v>159</v>
      </c>
      <c r="D29" s="203" t="s">
        <v>72</v>
      </c>
      <c r="E29" s="212">
        <v>288.025</v>
      </c>
      <c r="F29" s="202">
        <f>'Gia VL-CT'!Q40/1000</f>
        <v>1320</v>
      </c>
      <c r="G29" s="202">
        <f>E29*F29</f>
        <v>380192.99999999994</v>
      </c>
      <c r="H29" s="202"/>
      <c r="I29" s="202"/>
    </row>
    <row r="30" spans="1:9" ht="15.75">
      <c r="A30" s="213"/>
      <c r="B30" s="213"/>
      <c r="C30" s="215" t="s">
        <v>93</v>
      </c>
      <c r="D30" s="306" t="s">
        <v>34</v>
      </c>
      <c r="E30" s="307">
        <v>0.9133</v>
      </c>
      <c r="F30" s="215">
        <f>'Gia VL-CT'!Q34</f>
        <v>321823.2654545455</v>
      </c>
      <c r="G30" s="215">
        <f>E30*F30</f>
        <v>293921.1883396364</v>
      </c>
      <c r="H30" s="215"/>
      <c r="I30" s="215"/>
    </row>
    <row r="31" spans="1:9" ht="15.75">
      <c r="A31" s="312"/>
      <c r="B31" s="312"/>
      <c r="C31" s="313" t="s">
        <v>87</v>
      </c>
      <c r="D31" s="314" t="s">
        <v>34</v>
      </c>
      <c r="E31" s="315">
        <v>0.5053</v>
      </c>
      <c r="F31" s="313">
        <f>'Gia VL-CT'!Q27</f>
        <v>145328</v>
      </c>
      <c r="G31" s="313">
        <f>E31*F31</f>
        <v>73434.2384</v>
      </c>
      <c r="H31" s="313"/>
      <c r="I31" s="313"/>
    </row>
    <row r="32" spans="1:9" ht="15.75">
      <c r="A32" s="201"/>
      <c r="B32" s="201"/>
      <c r="C32" s="202" t="s">
        <v>88</v>
      </c>
      <c r="D32" s="203" t="s">
        <v>89</v>
      </c>
      <c r="E32" s="212">
        <v>189.625</v>
      </c>
      <c r="F32" s="202">
        <f>'Gia goc VL'!D21/1000</f>
        <v>9</v>
      </c>
      <c r="G32" s="202">
        <f>E32*F32</f>
        <v>1706.625</v>
      </c>
      <c r="H32" s="202"/>
      <c r="I32" s="202"/>
    </row>
    <row r="33" spans="1:9" ht="15.75">
      <c r="A33" s="201"/>
      <c r="B33" s="201"/>
      <c r="C33" s="202" t="s">
        <v>163</v>
      </c>
      <c r="D33" s="203" t="s">
        <v>74</v>
      </c>
      <c r="E33" s="212">
        <v>1.64</v>
      </c>
      <c r="F33" s="304">
        <f>F18</f>
        <v>178948</v>
      </c>
      <c r="G33" s="202"/>
      <c r="H33" s="202">
        <f>E33*F33</f>
        <v>293474.72</v>
      </c>
      <c r="I33" s="202"/>
    </row>
    <row r="34" spans="1:9" ht="15.75">
      <c r="A34" s="201"/>
      <c r="B34" s="201"/>
      <c r="C34" s="202" t="s">
        <v>90</v>
      </c>
      <c r="D34" s="203" t="s">
        <v>83</v>
      </c>
      <c r="E34" s="212">
        <v>0.095</v>
      </c>
      <c r="F34" s="202">
        <f>May!O9</f>
        <v>248039.79</v>
      </c>
      <c r="G34" s="202"/>
      <c r="H34" s="202"/>
      <c r="I34" s="202">
        <f>F34+E34</f>
        <v>248039.885</v>
      </c>
    </row>
    <row r="35" spans="1:9" ht="15.75">
      <c r="A35" s="201"/>
      <c r="B35" s="201"/>
      <c r="C35" s="202" t="s">
        <v>91</v>
      </c>
      <c r="D35" s="203" t="s">
        <v>83</v>
      </c>
      <c r="E35" s="212">
        <v>0.089</v>
      </c>
      <c r="F35" s="202">
        <f>May!O10</f>
        <v>201579.23</v>
      </c>
      <c r="G35" s="202"/>
      <c r="H35" s="202"/>
      <c r="I35" s="202">
        <f>F35+E35</f>
        <v>201579.31900000002</v>
      </c>
    </row>
    <row r="36" spans="1:9" ht="31.5">
      <c r="A36" s="201"/>
      <c r="B36" s="201"/>
      <c r="C36" s="205" t="s">
        <v>75</v>
      </c>
      <c r="D36" s="206" t="s">
        <v>76</v>
      </c>
      <c r="E36" s="207" t="s">
        <v>179</v>
      </c>
      <c r="F36" s="202">
        <f>SUM(F29:F35)*2%</f>
        <v>21940.945709090913</v>
      </c>
      <c r="G36" s="202">
        <f>SUM(G29:G35)*2%</f>
        <v>14985.10103479273</v>
      </c>
      <c r="H36" s="202">
        <f>SUM(H29:H35)*2%</f>
        <v>5869.4944</v>
      </c>
      <c r="I36" s="202">
        <f>SUM(I29:I35)*2%</f>
        <v>8992.384080000002</v>
      </c>
    </row>
    <row r="37" spans="1:9" ht="15.75">
      <c r="A37" s="201"/>
      <c r="B37" s="201"/>
      <c r="C37" s="208"/>
      <c r="D37" s="209"/>
      <c r="E37" s="207"/>
      <c r="F37" s="202"/>
      <c r="G37" s="210"/>
      <c r="H37" s="210"/>
      <c r="I37" s="210"/>
    </row>
    <row r="38" spans="1:12" s="200" customFormat="1" ht="31.5">
      <c r="A38" s="195" t="s">
        <v>92</v>
      </c>
      <c r="B38" s="195" t="s">
        <v>165</v>
      </c>
      <c r="C38" s="196" t="s">
        <v>35</v>
      </c>
      <c r="D38" s="197" t="s">
        <v>34</v>
      </c>
      <c r="E38" s="207"/>
      <c r="F38" s="196"/>
      <c r="G38" s="196">
        <f>SUM(G39:G46)</f>
        <v>832204.3291165527</v>
      </c>
      <c r="H38" s="196">
        <f>SUM(H39:H46)</f>
        <v>334024.33680000005</v>
      </c>
      <c r="I38" s="196">
        <f>SUM(I39:I46)</f>
        <v>61045.00227900001</v>
      </c>
      <c r="J38" s="199"/>
      <c r="K38" s="199"/>
      <c r="L38" s="199"/>
    </row>
    <row r="39" spans="1:9" ht="15.75">
      <c r="A39" s="201"/>
      <c r="B39" s="195" t="s">
        <v>168</v>
      </c>
      <c r="C39" s="202" t="s">
        <v>85</v>
      </c>
      <c r="D39" s="203" t="s">
        <v>72</v>
      </c>
      <c r="E39" s="216">
        <v>347.13</v>
      </c>
      <c r="F39" s="202">
        <f>F29</f>
        <v>1320</v>
      </c>
      <c r="G39" s="202">
        <f>E39*F39</f>
        <v>458211.6</v>
      </c>
      <c r="H39" s="202"/>
      <c r="I39" s="202"/>
    </row>
    <row r="40" spans="1:9" ht="15.75">
      <c r="A40" s="201"/>
      <c r="B40" s="201"/>
      <c r="C40" s="202" t="s">
        <v>93</v>
      </c>
      <c r="D40" s="203" t="s">
        <v>34</v>
      </c>
      <c r="E40" s="216">
        <v>0.8912</v>
      </c>
      <c r="F40" s="202">
        <f>F30</f>
        <v>321823.2654545455</v>
      </c>
      <c r="G40" s="202">
        <f>E40*F40</f>
        <v>286808.8941730909</v>
      </c>
      <c r="H40" s="202"/>
      <c r="I40" s="202"/>
    </row>
    <row r="41" spans="1:9" ht="15.75">
      <c r="A41" s="201"/>
      <c r="B41" s="201"/>
      <c r="C41" s="202" t="s">
        <v>87</v>
      </c>
      <c r="D41" s="203" t="s">
        <v>34</v>
      </c>
      <c r="E41" s="216">
        <v>0.476</v>
      </c>
      <c r="F41" s="202">
        <f>F31</f>
        <v>145328</v>
      </c>
      <c r="G41" s="202">
        <f>E41*F41</f>
        <v>69176.128</v>
      </c>
      <c r="H41" s="202"/>
      <c r="I41" s="202"/>
    </row>
    <row r="42" spans="1:9" ht="15.75">
      <c r="A42" s="201"/>
      <c r="B42" s="201"/>
      <c r="C42" s="202" t="s">
        <v>88</v>
      </c>
      <c r="D42" s="203" t="s">
        <v>89</v>
      </c>
      <c r="E42" s="216">
        <v>187.775</v>
      </c>
      <c r="F42" s="202">
        <f>'Gia goc VL'!D21/1000</f>
        <v>9</v>
      </c>
      <c r="G42" s="202">
        <f>E42*F42</f>
        <v>1689.9750000000001</v>
      </c>
      <c r="H42" s="202"/>
      <c r="I42" s="202"/>
    </row>
    <row r="43" spans="1:9" ht="15.75">
      <c r="A43" s="201"/>
      <c r="B43" s="195" t="s">
        <v>169</v>
      </c>
      <c r="C43" s="202" t="s">
        <v>78</v>
      </c>
      <c r="D43" s="203" t="s">
        <v>74</v>
      </c>
      <c r="E43" s="216">
        <v>1.83</v>
      </c>
      <c r="F43" s="305">
        <f>F18</f>
        <v>178948</v>
      </c>
      <c r="G43" s="202"/>
      <c r="H43" s="202">
        <f>E43*F43</f>
        <v>327474.84</v>
      </c>
      <c r="I43" s="202"/>
    </row>
    <row r="44" spans="1:9" ht="15.75">
      <c r="A44" s="201"/>
      <c r="B44" s="195" t="s">
        <v>170</v>
      </c>
      <c r="C44" s="202" t="s">
        <v>90</v>
      </c>
      <c r="D44" s="203" t="s">
        <v>83</v>
      </c>
      <c r="E44" s="207">
        <v>0.095</v>
      </c>
      <c r="F44" s="202">
        <f>May!O9</f>
        <v>248039.79</v>
      </c>
      <c r="G44" s="202"/>
      <c r="H44" s="202"/>
      <c r="I44" s="202">
        <f>E44*F44</f>
        <v>23563.78005</v>
      </c>
    </row>
    <row r="45" spans="1:9" ht="15.75">
      <c r="A45" s="201"/>
      <c r="B45" s="201"/>
      <c r="C45" s="202" t="s">
        <v>91</v>
      </c>
      <c r="D45" s="203" t="s">
        <v>83</v>
      </c>
      <c r="E45" s="207">
        <v>0.18</v>
      </c>
      <c r="F45" s="202">
        <f>May!O10</f>
        <v>201579.23</v>
      </c>
      <c r="G45" s="202"/>
      <c r="H45" s="202"/>
      <c r="I45" s="202">
        <f>E45*F45</f>
        <v>36284.2614</v>
      </c>
    </row>
    <row r="46" spans="1:9" ht="31.5">
      <c r="A46" s="201"/>
      <c r="B46" s="201"/>
      <c r="C46" s="205" t="s">
        <v>75</v>
      </c>
      <c r="D46" s="206" t="s">
        <v>76</v>
      </c>
      <c r="E46" s="207" t="s">
        <v>179</v>
      </c>
      <c r="F46" s="202">
        <f>SUM(F39:F45)*2%</f>
        <v>21940.945709090913</v>
      </c>
      <c r="G46" s="202">
        <f>SUM(G39:G45)*2%</f>
        <v>16317.731943461818</v>
      </c>
      <c r="H46" s="202">
        <f>SUM(H39:H45)*2%</f>
        <v>6549.496800000001</v>
      </c>
      <c r="I46" s="202">
        <f>SUM(I39:I45)*2%</f>
        <v>1196.960829</v>
      </c>
    </row>
    <row r="47" spans="1:9" ht="15.75">
      <c r="A47" s="201"/>
      <c r="B47" s="201"/>
      <c r="C47" s="208"/>
      <c r="D47" s="209"/>
      <c r="E47" s="207"/>
      <c r="F47" s="202"/>
      <c r="G47" s="210"/>
      <c r="H47" s="210"/>
      <c r="I47" s="210"/>
    </row>
    <row r="48" spans="1:12" s="200" customFormat="1" ht="30" customHeight="1" hidden="1">
      <c r="A48" s="195" t="s">
        <v>94</v>
      </c>
      <c r="B48" s="195" t="s">
        <v>36</v>
      </c>
      <c r="C48" s="316" t="s">
        <v>37</v>
      </c>
      <c r="D48" s="197" t="s">
        <v>72</v>
      </c>
      <c r="E48" s="207"/>
      <c r="F48" s="196"/>
      <c r="G48" s="196">
        <f>SUM(G49:G51)</f>
        <v>0</v>
      </c>
      <c r="H48" s="196">
        <f>SUM(H49:H51)</f>
        <v>0</v>
      </c>
      <c r="I48" s="196">
        <f>SUM(I49:I51)</f>
        <v>0</v>
      </c>
      <c r="J48" s="199"/>
      <c r="K48" s="199"/>
      <c r="L48" s="199"/>
    </row>
    <row r="49" spans="1:9" ht="15.75" hidden="1">
      <c r="A49" s="201"/>
      <c r="B49" s="201"/>
      <c r="C49" s="202" t="s">
        <v>78</v>
      </c>
      <c r="D49" s="203" t="s">
        <v>74</v>
      </c>
      <c r="E49" s="204">
        <v>0.00041</v>
      </c>
      <c r="F49" s="202"/>
      <c r="G49" s="202"/>
      <c r="H49" s="202">
        <f>E49*F49</f>
        <v>0</v>
      </c>
      <c r="I49" s="202"/>
    </row>
    <row r="50" spans="1:9" ht="15.75" hidden="1">
      <c r="A50" s="201"/>
      <c r="B50" s="201"/>
      <c r="C50" s="202" t="s">
        <v>95</v>
      </c>
      <c r="D50" s="203" t="s">
        <v>83</v>
      </c>
      <c r="E50" s="204">
        <v>0.00020000000000000004</v>
      </c>
      <c r="F50" s="202"/>
      <c r="G50" s="202"/>
      <c r="H50" s="202"/>
      <c r="I50" s="202">
        <f>E50*F50</f>
        <v>0</v>
      </c>
    </row>
    <row r="51" spans="1:9" ht="15.75" hidden="1">
      <c r="A51" s="201"/>
      <c r="B51" s="201"/>
      <c r="C51" s="205" t="s">
        <v>75</v>
      </c>
      <c r="D51" s="206" t="s">
        <v>76</v>
      </c>
      <c r="E51" s="207" t="s">
        <v>179</v>
      </c>
      <c r="F51" s="202"/>
      <c r="G51" s="202"/>
      <c r="H51" s="202">
        <f>SUM(H49:H50)*2%</f>
        <v>0</v>
      </c>
      <c r="I51" s="202">
        <f>SUM(I49:I50)*2%</f>
        <v>0</v>
      </c>
    </row>
    <row r="52" spans="1:9" ht="15.75" hidden="1">
      <c r="A52" s="201"/>
      <c r="B52" s="201"/>
      <c r="C52" s="208"/>
      <c r="D52" s="209"/>
      <c r="E52" s="207"/>
      <c r="F52" s="202"/>
      <c r="G52" s="210"/>
      <c r="H52" s="210"/>
      <c r="I52" s="210"/>
    </row>
    <row r="53" spans="1:12" s="200" customFormat="1" ht="31.5" hidden="1">
      <c r="A53" s="195" t="s">
        <v>96</v>
      </c>
      <c r="B53" s="195" t="s">
        <v>38</v>
      </c>
      <c r="C53" s="196" t="s">
        <v>39</v>
      </c>
      <c r="D53" s="197" t="s">
        <v>72</v>
      </c>
      <c r="E53" s="207"/>
      <c r="F53" s="196"/>
      <c r="G53" s="196">
        <f>SUM(G54:G55)</f>
        <v>0</v>
      </c>
      <c r="H53" s="196">
        <f>SUM(H54:H55)</f>
        <v>0</v>
      </c>
      <c r="I53" s="196">
        <f>SUM(I54:I55)</f>
        <v>0</v>
      </c>
      <c r="J53" s="199"/>
      <c r="K53" s="199"/>
      <c r="L53" s="199"/>
    </row>
    <row r="54" spans="1:9" ht="15.75" hidden="1">
      <c r="A54" s="201"/>
      <c r="B54" s="201"/>
      <c r="C54" s="202" t="s">
        <v>97</v>
      </c>
      <c r="D54" s="203" t="s">
        <v>74</v>
      </c>
      <c r="E54" s="204">
        <v>0.00047299999999999995</v>
      </c>
      <c r="F54" s="202"/>
      <c r="G54" s="202"/>
      <c r="H54" s="202">
        <f>E54*F54</f>
        <v>0</v>
      </c>
      <c r="I54" s="202"/>
    </row>
    <row r="55" spans="1:9" ht="15.75" hidden="1">
      <c r="A55" s="201"/>
      <c r="B55" s="201"/>
      <c r="C55" s="205" t="s">
        <v>75</v>
      </c>
      <c r="D55" s="206" t="s">
        <v>76</v>
      </c>
      <c r="E55" s="207" t="s">
        <v>179</v>
      </c>
      <c r="F55" s="202"/>
      <c r="G55" s="202"/>
      <c r="H55" s="202">
        <f>SUM(H54:H54)*2%</f>
        <v>0</v>
      </c>
      <c r="I55" s="202"/>
    </row>
    <row r="56" spans="1:9" ht="15.75" hidden="1">
      <c r="A56" s="201"/>
      <c r="B56" s="201"/>
      <c r="C56" s="208"/>
      <c r="D56" s="209"/>
      <c r="E56" s="207"/>
      <c r="F56" s="202"/>
      <c r="G56" s="210"/>
      <c r="H56" s="210"/>
      <c r="I56" s="210"/>
    </row>
    <row r="57" spans="1:12" s="200" customFormat="1" ht="15.75" hidden="1">
      <c r="A57" s="195" t="s">
        <v>98</v>
      </c>
      <c r="B57" s="195" t="s">
        <v>40</v>
      </c>
      <c r="C57" s="196" t="s">
        <v>41</v>
      </c>
      <c r="D57" s="197" t="s">
        <v>34</v>
      </c>
      <c r="E57" s="207"/>
      <c r="F57" s="196"/>
      <c r="G57" s="196">
        <f>SUM(G58:G59)</f>
        <v>0</v>
      </c>
      <c r="H57" s="196">
        <f>SUM(H58:H59)</f>
        <v>0</v>
      </c>
      <c r="I57" s="196">
        <f>SUM(I58:I59)</f>
        <v>0</v>
      </c>
      <c r="J57" s="199"/>
      <c r="K57" s="199"/>
      <c r="L57" s="199"/>
    </row>
    <row r="58" spans="1:9" ht="15" customHeight="1" hidden="1">
      <c r="A58" s="201"/>
      <c r="B58" s="201"/>
      <c r="C58" s="202" t="s">
        <v>99</v>
      </c>
      <c r="D58" s="203" t="s">
        <v>74</v>
      </c>
      <c r="E58" s="207">
        <v>1.9</v>
      </c>
      <c r="F58" s="202"/>
      <c r="G58" s="202"/>
      <c r="H58" s="202">
        <f>E58*F58</f>
        <v>0</v>
      </c>
      <c r="I58" s="202"/>
    </row>
    <row r="59" spans="1:9" ht="15.75" hidden="1">
      <c r="A59" s="201"/>
      <c r="B59" s="201"/>
      <c r="C59" s="205" t="s">
        <v>75</v>
      </c>
      <c r="D59" s="206" t="s">
        <v>76</v>
      </c>
      <c r="E59" s="207" t="s">
        <v>179</v>
      </c>
      <c r="F59" s="202"/>
      <c r="G59" s="202"/>
      <c r="H59" s="202">
        <f>H58*2%</f>
        <v>0</v>
      </c>
      <c r="I59" s="202"/>
    </row>
    <row r="60" spans="1:9" ht="15.75" hidden="1">
      <c r="A60" s="201"/>
      <c r="B60" s="201"/>
      <c r="C60" s="208"/>
      <c r="D60" s="209"/>
      <c r="E60" s="207"/>
      <c r="F60" s="202"/>
      <c r="G60" s="210"/>
      <c r="H60" s="210"/>
      <c r="I60" s="210"/>
    </row>
    <row r="61" spans="1:12" s="200" customFormat="1" ht="15.75" hidden="1">
      <c r="A61" s="195" t="s">
        <v>100</v>
      </c>
      <c r="B61" s="195" t="s">
        <v>166</v>
      </c>
      <c r="C61" s="196" t="s">
        <v>164</v>
      </c>
      <c r="D61" s="197" t="s">
        <v>34</v>
      </c>
      <c r="E61" s="207"/>
      <c r="F61" s="196"/>
      <c r="G61" s="196">
        <f>SUM(G62:G63)</f>
        <v>0</v>
      </c>
      <c r="H61" s="196">
        <f>SUM(H62:H63)</f>
        <v>0</v>
      </c>
      <c r="I61" s="196">
        <f>SUM(I62:I63)</f>
        <v>0</v>
      </c>
      <c r="J61" s="199"/>
      <c r="K61" s="199"/>
      <c r="L61" s="199"/>
    </row>
    <row r="62" spans="1:9" ht="15.75" hidden="1">
      <c r="A62" s="201"/>
      <c r="B62" s="201"/>
      <c r="C62" s="202" t="s">
        <v>99</v>
      </c>
      <c r="D62" s="203" t="s">
        <v>74</v>
      </c>
      <c r="E62" s="207">
        <v>0.56</v>
      </c>
      <c r="F62" s="202"/>
      <c r="G62" s="202"/>
      <c r="H62" s="202">
        <f>E62*F62</f>
        <v>0</v>
      </c>
      <c r="I62" s="202"/>
    </row>
    <row r="63" spans="1:9" ht="15.75" hidden="1">
      <c r="A63" s="201"/>
      <c r="B63" s="201"/>
      <c r="C63" s="205" t="s">
        <v>75</v>
      </c>
      <c r="D63" s="206" t="s">
        <v>76</v>
      </c>
      <c r="E63" s="207" t="s">
        <v>179</v>
      </c>
      <c r="F63" s="202"/>
      <c r="G63" s="202"/>
      <c r="H63" s="202">
        <f>H62*2%</f>
        <v>0</v>
      </c>
      <c r="I63" s="202"/>
    </row>
    <row r="64" spans="1:9" ht="15.75" hidden="1">
      <c r="A64" s="201"/>
      <c r="B64" s="201"/>
      <c r="C64" s="208"/>
      <c r="D64" s="209"/>
      <c r="E64" s="207"/>
      <c r="F64" s="202"/>
      <c r="G64" s="210"/>
      <c r="H64" s="210"/>
      <c r="I64" s="210"/>
    </row>
    <row r="65" spans="1:12" s="200" customFormat="1" ht="15.75" hidden="1">
      <c r="A65" s="195" t="s">
        <v>101</v>
      </c>
      <c r="B65" s="195" t="s">
        <v>42</v>
      </c>
      <c r="C65" s="196" t="s">
        <v>43</v>
      </c>
      <c r="D65" s="197" t="s">
        <v>102</v>
      </c>
      <c r="E65" s="207"/>
      <c r="F65" s="196"/>
      <c r="G65" s="196">
        <f>SUM(G66:G67)</f>
        <v>0</v>
      </c>
      <c r="H65" s="196">
        <f>SUM(H66:H67)</f>
        <v>0</v>
      </c>
      <c r="I65" s="196">
        <f>SUM(I66:I67)</f>
        <v>0</v>
      </c>
      <c r="J65" s="199"/>
      <c r="K65" s="199"/>
      <c r="L65" s="199"/>
    </row>
    <row r="66" spans="1:9" ht="15.75" hidden="1">
      <c r="A66" s="201"/>
      <c r="B66" s="201"/>
      <c r="C66" s="202" t="s">
        <v>163</v>
      </c>
      <c r="D66" s="203" t="s">
        <v>74</v>
      </c>
      <c r="E66" s="207">
        <v>0.15</v>
      </c>
      <c r="F66" s="202"/>
      <c r="G66" s="202"/>
      <c r="H66" s="202">
        <f>E66*F66</f>
        <v>0</v>
      </c>
      <c r="I66" s="202"/>
    </row>
    <row r="67" spans="1:9" ht="15.75" hidden="1">
      <c r="A67" s="201"/>
      <c r="B67" s="201"/>
      <c r="C67" s="205" t="s">
        <v>75</v>
      </c>
      <c r="D67" s="206" t="s">
        <v>76</v>
      </c>
      <c r="E67" s="207" t="s">
        <v>179</v>
      </c>
      <c r="F67" s="202"/>
      <c r="G67" s="202"/>
      <c r="H67" s="202">
        <f>H66*2%</f>
        <v>0</v>
      </c>
      <c r="I67" s="202"/>
    </row>
    <row r="68" spans="1:9" ht="14.25" customHeight="1">
      <c r="A68" s="201"/>
      <c r="B68" s="201"/>
      <c r="C68" s="208"/>
      <c r="D68" s="209"/>
      <c r="E68" s="207"/>
      <c r="F68" s="202"/>
      <c r="G68" s="210"/>
      <c r="H68" s="210"/>
      <c r="I68" s="210"/>
    </row>
    <row r="69" spans="1:12" s="200" customFormat="1" ht="31.5">
      <c r="A69" s="195" t="s">
        <v>104</v>
      </c>
      <c r="B69" s="195" t="s">
        <v>45</v>
      </c>
      <c r="C69" s="196" t="s">
        <v>46</v>
      </c>
      <c r="D69" s="197" t="s">
        <v>28</v>
      </c>
      <c r="E69" s="207"/>
      <c r="F69" s="196"/>
      <c r="G69" s="196">
        <f>SUM(G70:G73)</f>
        <v>18743.605839416054</v>
      </c>
      <c r="H69" s="196">
        <f>SUM(H70:H73)</f>
        <v>14527.369379999998</v>
      </c>
      <c r="I69" s="196">
        <f>SUM(I70:I73)</f>
        <v>0</v>
      </c>
      <c r="J69" s="199"/>
      <c r="K69" s="199"/>
      <c r="L69" s="199"/>
    </row>
    <row r="70" spans="1:9" ht="15.75">
      <c r="A70" s="201"/>
      <c r="B70" s="201"/>
      <c r="C70" s="202" t="s">
        <v>105</v>
      </c>
      <c r="D70" s="203" t="s">
        <v>72</v>
      </c>
      <c r="E70" s="207">
        <v>0.159</v>
      </c>
      <c r="F70" s="202">
        <f>'Gia goc VL'!D17</f>
        <v>63074.28080721339</v>
      </c>
      <c r="G70" s="202">
        <f>E70*F70</f>
        <v>10028.81064834693</v>
      </c>
      <c r="H70" s="202"/>
      <c r="I70" s="202"/>
    </row>
    <row r="71" spans="1:9" ht="15.75">
      <c r="A71" s="201"/>
      <c r="B71" s="201"/>
      <c r="C71" s="202" t="s">
        <v>106</v>
      </c>
      <c r="D71" s="203" t="s">
        <v>72</v>
      </c>
      <c r="E71" s="207">
        <v>0.152</v>
      </c>
      <c r="F71" s="202">
        <f>'Gia goc VL'!D18</f>
        <v>54916.27307857449</v>
      </c>
      <c r="G71" s="202">
        <f>E71*F71</f>
        <v>8347.273507943322</v>
      </c>
      <c r="H71" s="202"/>
      <c r="I71" s="202"/>
    </row>
    <row r="72" spans="1:9" ht="15.75">
      <c r="A72" s="201"/>
      <c r="B72" s="201"/>
      <c r="C72" s="202" t="s">
        <v>73</v>
      </c>
      <c r="D72" s="203" t="s">
        <v>74</v>
      </c>
      <c r="E72" s="207">
        <v>0.073</v>
      </c>
      <c r="F72" s="304">
        <f>F11</f>
        <v>195103</v>
      </c>
      <c r="G72" s="202"/>
      <c r="H72" s="202">
        <f>E72*F72</f>
        <v>14242.518999999998</v>
      </c>
      <c r="I72" s="202"/>
    </row>
    <row r="73" spans="1:9" ht="31.5">
      <c r="A73" s="201"/>
      <c r="B73" s="201"/>
      <c r="C73" s="205" t="s">
        <v>75</v>
      </c>
      <c r="D73" s="206" t="s">
        <v>76</v>
      </c>
      <c r="E73" s="207" t="s">
        <v>179</v>
      </c>
      <c r="F73" s="202">
        <f>SUM(F70:F72)*2%</f>
        <v>6261.8710777157585</v>
      </c>
      <c r="G73" s="202">
        <f>SUM(G70:G72)*2%</f>
        <v>367.521683125805</v>
      </c>
      <c r="H73" s="202">
        <f>SUM(H70:H72)*2%</f>
        <v>284.85038</v>
      </c>
      <c r="I73" s="202"/>
    </row>
    <row r="74" spans="1:9" ht="15.75">
      <c r="A74" s="201"/>
      <c r="B74" s="201"/>
      <c r="C74" s="208"/>
      <c r="D74" s="209"/>
      <c r="E74" s="207"/>
      <c r="F74" s="202"/>
      <c r="G74" s="210"/>
      <c r="H74" s="210"/>
      <c r="I74" s="210"/>
    </row>
    <row r="75" spans="1:12" s="200" customFormat="1" ht="15.75">
      <c r="A75" s="195" t="s">
        <v>107</v>
      </c>
      <c r="B75" s="195" t="s">
        <v>45</v>
      </c>
      <c r="C75" s="196" t="s">
        <v>47</v>
      </c>
      <c r="D75" s="197" t="s">
        <v>28</v>
      </c>
      <c r="E75" s="207"/>
      <c r="F75" s="196"/>
      <c r="G75" s="196">
        <f>SUM(G76:G79)</f>
        <v>18743.605839416054</v>
      </c>
      <c r="H75" s="196">
        <f>SUM(H76:H79)</f>
        <v>14527.369379999998</v>
      </c>
      <c r="I75" s="196">
        <f>SUM(I76:I79)</f>
        <v>0</v>
      </c>
      <c r="J75" s="199"/>
      <c r="K75" s="199"/>
      <c r="L75" s="199"/>
    </row>
    <row r="76" spans="1:9" ht="15.75">
      <c r="A76" s="201"/>
      <c r="B76" s="201"/>
      <c r="C76" s="202" t="s">
        <v>105</v>
      </c>
      <c r="D76" s="203" t="s">
        <v>72</v>
      </c>
      <c r="E76" s="207">
        <v>0.159</v>
      </c>
      <c r="F76" s="202">
        <f>'Gia goc VL'!D17</f>
        <v>63074.28080721339</v>
      </c>
      <c r="G76" s="202">
        <f>E76*F76</f>
        <v>10028.81064834693</v>
      </c>
      <c r="H76" s="202"/>
      <c r="I76" s="202"/>
    </row>
    <row r="77" spans="1:9" ht="15.75">
      <c r="A77" s="201"/>
      <c r="B77" s="201"/>
      <c r="C77" s="202" t="s">
        <v>106</v>
      </c>
      <c r="D77" s="203" t="s">
        <v>72</v>
      </c>
      <c r="E77" s="207">
        <v>0.152</v>
      </c>
      <c r="F77" s="202">
        <f>'Gia goc VL'!D18</f>
        <v>54916.27307857449</v>
      </c>
      <c r="G77" s="202">
        <f>E77*F77</f>
        <v>8347.273507943322</v>
      </c>
      <c r="H77" s="202"/>
      <c r="I77" s="202"/>
    </row>
    <row r="78" spans="1:9" ht="15.75">
      <c r="A78" s="213"/>
      <c r="B78" s="213"/>
      <c r="C78" s="215" t="s">
        <v>73</v>
      </c>
      <c r="D78" s="306" t="s">
        <v>74</v>
      </c>
      <c r="E78" s="214">
        <v>0.073</v>
      </c>
      <c r="F78" s="317">
        <f>F11</f>
        <v>195103</v>
      </c>
      <c r="G78" s="215"/>
      <c r="H78" s="215">
        <f>E78*F78</f>
        <v>14242.518999999998</v>
      </c>
      <c r="I78" s="215"/>
    </row>
    <row r="79" spans="1:9" ht="15.75">
      <c r="A79" s="312"/>
      <c r="B79" s="312"/>
      <c r="C79" s="318" t="s">
        <v>75</v>
      </c>
      <c r="D79" s="319" t="s">
        <v>76</v>
      </c>
      <c r="E79" s="320" t="s">
        <v>179</v>
      </c>
      <c r="F79" s="313">
        <f>SUM(F76:F78)*2%</f>
        <v>6261.8710777157585</v>
      </c>
      <c r="G79" s="313">
        <f>SUM(G76:G78)*2%</f>
        <v>367.521683125805</v>
      </c>
      <c r="H79" s="313">
        <f>SUM(H76:H78)*2%</f>
        <v>284.85038</v>
      </c>
      <c r="I79" s="313"/>
    </row>
    <row r="80" spans="1:9" ht="15.75" hidden="1">
      <c r="A80" s="201"/>
      <c r="B80" s="201"/>
      <c r="C80" s="208"/>
      <c r="D80" s="209"/>
      <c r="E80" s="207"/>
      <c r="F80" s="202"/>
      <c r="G80" s="210"/>
      <c r="H80" s="210"/>
      <c r="I80" s="210"/>
    </row>
    <row r="81" spans="1:12" s="200" customFormat="1" ht="15.75">
      <c r="A81" s="195" t="s">
        <v>92</v>
      </c>
      <c r="B81" s="195" t="s">
        <v>48</v>
      </c>
      <c r="C81" s="196" t="s">
        <v>202</v>
      </c>
      <c r="D81" s="197" t="s">
        <v>102</v>
      </c>
      <c r="E81" s="207"/>
      <c r="F81" s="196"/>
      <c r="G81" s="196">
        <f>SUM(G82:G85)</f>
        <v>1041.399976642336</v>
      </c>
      <c r="H81" s="196">
        <f>SUM(H82:H85)</f>
        <v>7121.921520000001</v>
      </c>
      <c r="I81" s="196">
        <f>SUM(I82:I85)</f>
        <v>0</v>
      </c>
      <c r="J81" s="199"/>
      <c r="K81" s="199"/>
      <c r="L81" s="199"/>
    </row>
    <row r="82" spans="1:9" ht="15.75">
      <c r="A82" s="201"/>
      <c r="B82" s="201"/>
      <c r="C82" s="202" t="s">
        <v>108</v>
      </c>
      <c r="D82" s="203" t="s">
        <v>72</v>
      </c>
      <c r="E82" s="207">
        <v>0.016000000000000004</v>
      </c>
      <c r="F82" s="202">
        <f>'Gia goc VL'!D19</f>
        <v>54916.27307857449</v>
      </c>
      <c r="G82" s="202">
        <f>E82*F82</f>
        <v>878.6603692571921</v>
      </c>
      <c r="H82" s="202"/>
      <c r="I82" s="202"/>
    </row>
    <row r="83" spans="1:9" ht="15.75">
      <c r="A83" s="201"/>
      <c r="B83" s="201"/>
      <c r="C83" s="202" t="s">
        <v>109</v>
      </c>
      <c r="D83" s="203" t="s">
        <v>110</v>
      </c>
      <c r="E83" s="207">
        <v>0.008000000000000002</v>
      </c>
      <c r="F83" s="202">
        <f>'Gia goc VL'!D20</f>
        <v>17790</v>
      </c>
      <c r="G83" s="202">
        <f>E83*F83</f>
        <v>142.32000000000002</v>
      </c>
      <c r="H83" s="202"/>
      <c r="I83" s="202"/>
    </row>
    <row r="84" spans="1:9" ht="15.75">
      <c r="A84" s="201"/>
      <c r="B84" s="201"/>
      <c r="C84" s="202" t="s">
        <v>111</v>
      </c>
      <c r="D84" s="203" t="s">
        <v>74</v>
      </c>
      <c r="E84" s="207">
        <v>0.028000000000000004</v>
      </c>
      <c r="F84" s="304">
        <v>249367</v>
      </c>
      <c r="G84" s="202"/>
      <c r="H84" s="202">
        <f>E84*F84</f>
        <v>6982.276000000001</v>
      </c>
      <c r="I84" s="202"/>
    </row>
    <row r="85" spans="1:9" ht="15.75">
      <c r="A85" s="217"/>
      <c r="B85" s="217"/>
      <c r="C85" s="218" t="s">
        <v>75</v>
      </c>
      <c r="D85" s="219" t="s">
        <v>76</v>
      </c>
      <c r="E85" s="220" t="s">
        <v>179</v>
      </c>
      <c r="F85" s="221">
        <f>SUM(F82:F84)*2%</f>
        <v>6441.46546157149</v>
      </c>
      <c r="G85" s="221">
        <f>SUM(G82:G84)*2%</f>
        <v>20.419607385143845</v>
      </c>
      <c r="H85" s="221">
        <f>SUM(H82:H84)*2%</f>
        <v>139.64552</v>
      </c>
      <c r="I85" s="221"/>
    </row>
    <row r="86" spans="1:9" ht="12" customHeight="1" hidden="1">
      <c r="A86" s="222"/>
      <c r="B86" s="222"/>
      <c r="C86" s="223"/>
      <c r="D86" s="224"/>
      <c r="E86" s="225"/>
      <c r="F86" s="226"/>
      <c r="G86" s="227"/>
      <c r="H86" s="227"/>
      <c r="I86" s="227"/>
    </row>
    <row r="87" spans="1:12" s="231" customFormat="1" ht="31.5" hidden="1">
      <c r="A87" s="228" t="s">
        <v>112</v>
      </c>
      <c r="B87" s="228" t="s">
        <v>60</v>
      </c>
      <c r="C87" s="196" t="s">
        <v>113</v>
      </c>
      <c r="D87" s="197" t="s">
        <v>114</v>
      </c>
      <c r="E87" s="198"/>
      <c r="F87" s="196"/>
      <c r="G87" s="196">
        <f>SUM(G88:G91)</f>
        <v>1500</v>
      </c>
      <c r="H87" s="196" t="e">
        <f>SUM(H88:H91)</f>
        <v>#REF!</v>
      </c>
      <c r="I87" s="196">
        <f>SUM(I88:I91)</f>
        <v>1981.69335</v>
      </c>
      <c r="J87" s="229"/>
      <c r="K87" s="230"/>
      <c r="L87" s="230"/>
    </row>
    <row r="88" spans="1:12" s="234" customFormat="1" ht="16.5" customHeight="1" hidden="1">
      <c r="A88" s="232"/>
      <c r="B88" s="232"/>
      <c r="C88" s="202" t="s">
        <v>103</v>
      </c>
      <c r="D88" s="203" t="s">
        <v>74</v>
      </c>
      <c r="E88" s="198">
        <v>1.88</v>
      </c>
      <c r="F88" s="202" t="e">
        <f>#REF!</f>
        <v>#REF!</v>
      </c>
      <c r="G88" s="202"/>
      <c r="H88" s="202" t="e">
        <f>E88*F88</f>
        <v>#REF!</v>
      </c>
      <c r="I88" s="202"/>
      <c r="J88" s="233"/>
      <c r="K88" s="233"/>
      <c r="L88" s="233"/>
    </row>
    <row r="89" spans="1:12" s="234" customFormat="1" ht="16.5" customHeight="1" hidden="1">
      <c r="A89" s="232"/>
      <c r="B89" s="232"/>
      <c r="C89" s="202" t="s">
        <v>115</v>
      </c>
      <c r="D89" s="203" t="s">
        <v>116</v>
      </c>
      <c r="E89" s="198">
        <v>1</v>
      </c>
      <c r="F89" s="202">
        <v>1500</v>
      </c>
      <c r="G89" s="202">
        <f>E89*F89</f>
        <v>1500</v>
      </c>
      <c r="H89" s="202"/>
      <c r="I89" s="202"/>
      <c r="J89" s="233"/>
      <c r="K89" s="233"/>
      <c r="L89" s="233"/>
    </row>
    <row r="90" spans="1:12" s="234" customFormat="1" ht="16.5" customHeight="1" hidden="1">
      <c r="A90" s="232"/>
      <c r="B90" s="232"/>
      <c r="C90" s="202" t="s">
        <v>117</v>
      </c>
      <c r="D90" s="203" t="s">
        <v>83</v>
      </c>
      <c r="E90" s="198">
        <v>0.019</v>
      </c>
      <c r="F90" s="202">
        <f>May!O12</f>
        <v>99333</v>
      </c>
      <c r="G90" s="202"/>
      <c r="H90" s="202"/>
      <c r="I90" s="202">
        <f>E90*F90</f>
        <v>1887.327</v>
      </c>
      <c r="J90" s="233"/>
      <c r="K90" s="233"/>
      <c r="L90" s="233"/>
    </row>
    <row r="91" spans="1:12" s="234" customFormat="1" ht="16.5" customHeight="1" hidden="1">
      <c r="A91" s="232"/>
      <c r="B91" s="232"/>
      <c r="C91" s="202" t="s">
        <v>118</v>
      </c>
      <c r="D91" s="203" t="s">
        <v>76</v>
      </c>
      <c r="E91" s="198">
        <v>5</v>
      </c>
      <c r="F91" s="202"/>
      <c r="G91" s="202"/>
      <c r="H91" s="202"/>
      <c r="I91" s="202">
        <f>I90*5%</f>
        <v>94.36635000000001</v>
      </c>
      <c r="J91" s="233"/>
      <c r="K91" s="233"/>
      <c r="L91" s="233"/>
    </row>
    <row r="92" spans="1:9" ht="15.75" hidden="1">
      <c r="A92" s="201"/>
      <c r="B92" s="201"/>
      <c r="C92" s="208"/>
      <c r="D92" s="209"/>
      <c r="E92" s="198"/>
      <c r="F92" s="202"/>
      <c r="G92" s="202"/>
      <c r="H92" s="202"/>
      <c r="I92" s="202"/>
    </row>
    <row r="93" spans="1:12" s="231" customFormat="1" ht="15.75" hidden="1">
      <c r="A93" s="228" t="s">
        <v>119</v>
      </c>
      <c r="B93" s="228" t="s">
        <v>48</v>
      </c>
      <c r="C93" s="196" t="s">
        <v>120</v>
      </c>
      <c r="D93" s="197" t="s">
        <v>74</v>
      </c>
      <c r="E93" s="198"/>
      <c r="F93" s="196"/>
      <c r="G93" s="196">
        <f>SUM(G94:G94)</f>
        <v>0</v>
      </c>
      <c r="H93" s="196" t="e">
        <f>SUM(H94:H94)</f>
        <v>#REF!</v>
      </c>
      <c r="I93" s="196">
        <f>SUM(I94:I94)</f>
        <v>0</v>
      </c>
      <c r="J93" s="230"/>
      <c r="K93" s="230"/>
      <c r="L93" s="230"/>
    </row>
    <row r="94" spans="1:12" s="234" customFormat="1" ht="15.75" hidden="1">
      <c r="A94" s="232"/>
      <c r="B94" s="232"/>
      <c r="C94" s="202" t="s">
        <v>103</v>
      </c>
      <c r="D94" s="203" t="s">
        <v>74</v>
      </c>
      <c r="E94" s="198">
        <v>1</v>
      </c>
      <c r="F94" s="202" t="e">
        <f>#REF!</f>
        <v>#REF!</v>
      </c>
      <c r="G94" s="202"/>
      <c r="H94" s="202" t="e">
        <f>E94*F94</f>
        <v>#REF!</v>
      </c>
      <c r="I94" s="202"/>
      <c r="J94" s="233"/>
      <c r="K94" s="233"/>
      <c r="L94" s="233"/>
    </row>
    <row r="95" spans="1:9" ht="15.75" hidden="1">
      <c r="A95" s="213"/>
      <c r="B95" s="213"/>
      <c r="C95" s="235"/>
      <c r="D95" s="236"/>
      <c r="E95" s="237"/>
      <c r="F95" s="238"/>
      <c r="G95" s="238"/>
      <c r="H95" s="238"/>
      <c r="I95" s="238"/>
    </row>
  </sheetData>
  <sheetProtection/>
  <mergeCells count="9">
    <mergeCell ref="H1:I1"/>
    <mergeCell ref="A2:I2"/>
    <mergeCell ref="A4:A5"/>
    <mergeCell ref="B4:B5"/>
    <mergeCell ref="C4:C5"/>
    <mergeCell ref="D4:D5"/>
    <mergeCell ref="E4:E5"/>
    <mergeCell ref="F4:F5"/>
    <mergeCell ref="G4:I4"/>
  </mergeCells>
  <conditionalFormatting sqref="C6:E11 C14:E18 C21:E25 C28:D35 C38:D45 C49:D50 C53:D54 C57:D58 C61:D62 C65:D66 C69:D72 C75:D78 C81:D84 C87:D91 C93:D94 D48:E50 F6:I94 E12:E95">
    <cfRule type="expression" priority="1" dxfId="0" stopIfTrue="1">
      <formula>#REF!=""</formula>
    </cfRule>
  </conditionalFormatting>
  <conditionalFormatting sqref="C13 C20 C27 C37 C47 C52 C56 C60 C64 C68 C74 C80 C86 C92">
    <cfRule type="expression" priority="2" dxfId="3" stopIfTrue="1">
      <formula>$C13="Đơn giá tổng hợp dự thầu"</formula>
    </cfRule>
  </conditionalFormatting>
  <conditionalFormatting sqref="C48">
    <cfRule type="expression" priority="3" dxfId="0" stopIfTrue="1">
      <formula>$A48=""</formula>
    </cfRule>
  </conditionalFormatting>
  <dataValidations count="2">
    <dataValidation allowBlank="1" showErrorMessage="1" error="Error! System" sqref="F6:F87 E12:F13 E94 E19:F20 E26:F27 E36:F37 E46:F47 E51:F52 E54:F56 E66:F68 E58:F60 E62:F64 E70:F74 E76:F80 E88:E92 F92 E82:F86">
      <formula1>0</formula1>
      <formula2>0</formula2>
    </dataValidation>
    <dataValidation type="textLength" allowBlank="1" showErrorMessage="1" error="Error! System" sqref="E7:E11">
      <formula1>10000</formula1>
      <formula2>50000</formula2>
    </dataValidation>
  </dataValidations>
  <printOptions/>
  <pageMargins left="0.9448818897637796" right="0.7480314960629921" top="0.7874015748031497" bottom="0.7874015748031497" header="0.5118110236220472" footer="0.5118110236220472"/>
  <pageSetup firstPageNumber="32" useFirstPageNumber="1" horizontalDpi="300" verticalDpi="300" orientation="landscape" paperSize="9" r:id="rId3"/>
  <headerFooter alignWithMargins="0">
    <oddFooter>&amp;CTrang &amp;P</oddFooter>
  </headerFooter>
  <legacyDrawing r:id="rId2"/>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D19" sqref="D19"/>
    </sheetView>
  </sheetViews>
  <sheetFormatPr defaultColWidth="8.88671875" defaultRowHeight="16.5"/>
  <cols>
    <col min="1" max="1" width="5.10546875" style="1" customWidth="1"/>
    <col min="2" max="2" width="51.5546875" style="1" customWidth="1"/>
    <col min="3" max="3" width="9.99609375" style="1" customWidth="1"/>
    <col min="4" max="4" width="14.5546875" style="21" customWidth="1"/>
    <col min="5" max="5" width="12.5546875" style="21" customWidth="1"/>
    <col min="6" max="6" width="13.5546875" style="22" customWidth="1"/>
  </cols>
  <sheetData>
    <row r="1" ht="16.5">
      <c r="F1" s="22" t="s">
        <v>294</v>
      </c>
    </row>
    <row r="2" spans="1:6" ht="30.75" customHeight="1">
      <c r="A2" s="374" t="s">
        <v>302</v>
      </c>
      <c r="B2" s="374"/>
      <c r="C2" s="374"/>
      <c r="D2" s="374"/>
      <c r="E2" s="374"/>
      <c r="F2" s="374"/>
    </row>
    <row r="3" ht="16.5"/>
    <row r="4" spans="1:6" s="24" customFormat="1" ht="42" customHeight="1">
      <c r="A4" s="9" t="s">
        <v>0</v>
      </c>
      <c r="B4" s="9" t="s">
        <v>55</v>
      </c>
      <c r="C4" s="9" t="s">
        <v>3</v>
      </c>
      <c r="D4" s="23" t="s">
        <v>56</v>
      </c>
      <c r="E4" s="23" t="s">
        <v>57</v>
      </c>
      <c r="F4" s="9" t="s">
        <v>4</v>
      </c>
    </row>
    <row r="5" spans="1:7" s="14" customFormat="1" ht="40.5" customHeight="1">
      <c r="A5" s="13">
        <v>1</v>
      </c>
      <c r="B5" s="26" t="s">
        <v>27</v>
      </c>
      <c r="C5" s="25" t="s">
        <v>28</v>
      </c>
      <c r="D5" s="27">
        <f>0.3*0.1*4+0.2*0.05*4</f>
        <v>0.16</v>
      </c>
      <c r="E5" s="27"/>
      <c r="F5" s="300">
        <f>D5-E5</f>
        <v>0.16</v>
      </c>
      <c r="G5" s="14">
        <v>0.256</v>
      </c>
    </row>
    <row r="6" spans="1:6" s="14" customFormat="1" ht="39.75" customHeight="1">
      <c r="A6" s="13">
        <v>2</v>
      </c>
      <c r="B6" s="28" t="s">
        <v>30</v>
      </c>
      <c r="C6" s="13" t="s">
        <v>28</v>
      </c>
      <c r="D6" s="29">
        <f>(0.6*0.1*2+0.1*0.1*2)</f>
        <v>0.14</v>
      </c>
      <c r="E6" s="29"/>
      <c r="F6" s="301">
        <f aca="true" t="shared" si="0" ref="F6:F14">D6-E6</f>
        <v>0.14</v>
      </c>
    </row>
    <row r="7" spans="1:6" s="14" customFormat="1" ht="40.5" customHeight="1">
      <c r="A7" s="13">
        <v>3</v>
      </c>
      <c r="B7" s="28" t="s">
        <v>198</v>
      </c>
      <c r="C7" s="13" t="s">
        <v>33</v>
      </c>
      <c r="D7" s="29">
        <f>0.6*1*0.395</f>
        <v>0.237</v>
      </c>
      <c r="E7" s="29"/>
      <c r="F7" s="301">
        <f t="shared" si="0"/>
        <v>0.237</v>
      </c>
    </row>
    <row r="8" spans="1:6" s="14" customFormat="1" ht="40.5" customHeight="1">
      <c r="A8" s="72">
        <v>4</v>
      </c>
      <c r="B8" s="73" t="s">
        <v>158</v>
      </c>
      <c r="C8" s="72" t="s">
        <v>34</v>
      </c>
      <c r="D8" s="74">
        <f>0.3*0.3*0.1+0.2*0.05*0.2</f>
        <v>0.011</v>
      </c>
      <c r="E8" s="75">
        <f>0.15*0.1*0.1</f>
        <v>0.0015</v>
      </c>
      <c r="F8" s="302">
        <f t="shared" si="0"/>
        <v>0.0095</v>
      </c>
    </row>
    <row r="9" spans="1:6" s="14" customFormat="1" ht="21.75" customHeight="1">
      <c r="A9" s="13">
        <v>5</v>
      </c>
      <c r="B9" s="28" t="s">
        <v>35</v>
      </c>
      <c r="C9" s="13" t="s">
        <v>34</v>
      </c>
      <c r="D9" s="29">
        <f>0.1*0.1*0.8</f>
        <v>0.008000000000000002</v>
      </c>
      <c r="E9" s="29"/>
      <c r="F9" s="301">
        <f t="shared" si="0"/>
        <v>0.008000000000000002</v>
      </c>
    </row>
    <row r="10" spans="1:6" s="14" customFormat="1" ht="31.5">
      <c r="A10" s="13">
        <v>6</v>
      </c>
      <c r="B10" s="30" t="s">
        <v>37</v>
      </c>
      <c r="C10" s="13" t="s">
        <v>33</v>
      </c>
      <c r="D10" s="29">
        <f>(D8-E8)*2500+D9*2500</f>
        <v>43.75</v>
      </c>
      <c r="E10" s="29"/>
      <c r="F10" s="301">
        <f t="shared" si="0"/>
        <v>43.75</v>
      </c>
    </row>
    <row r="11" spans="1:6" s="14" customFormat="1" ht="31.5">
      <c r="A11" s="13">
        <v>5</v>
      </c>
      <c r="B11" s="30" t="s">
        <v>39</v>
      </c>
      <c r="C11" s="13" t="s">
        <v>33</v>
      </c>
      <c r="D11" s="29">
        <f>D9*2500</f>
        <v>20.000000000000004</v>
      </c>
      <c r="E11" s="29"/>
      <c r="F11" s="301">
        <f t="shared" si="0"/>
        <v>20.000000000000004</v>
      </c>
    </row>
    <row r="12" spans="1:6" s="14" customFormat="1" ht="18.75" customHeight="1">
      <c r="A12" s="13">
        <v>6</v>
      </c>
      <c r="B12" s="28" t="s">
        <v>46</v>
      </c>
      <c r="C12" s="13" t="s">
        <v>28</v>
      </c>
      <c r="D12" s="29">
        <f>0.25*0.1*4</f>
        <v>0.1</v>
      </c>
      <c r="E12" s="29"/>
      <c r="F12" s="301">
        <f t="shared" si="0"/>
        <v>0.1</v>
      </c>
    </row>
    <row r="13" spans="1:6" s="14" customFormat="1" ht="40.5" customHeight="1">
      <c r="A13" s="13">
        <v>7</v>
      </c>
      <c r="B13" s="28" t="s">
        <v>47</v>
      </c>
      <c r="C13" s="13" t="s">
        <v>28</v>
      </c>
      <c r="D13" s="29">
        <f>0.05*0.1*4</f>
        <v>0.020000000000000004</v>
      </c>
      <c r="E13" s="29"/>
      <c r="F13" s="301">
        <f t="shared" si="0"/>
        <v>0.020000000000000004</v>
      </c>
    </row>
    <row r="14" spans="1:6" s="14" customFormat="1" ht="40.5" customHeight="1">
      <c r="A14" s="13">
        <v>8</v>
      </c>
      <c r="B14" s="28" t="s">
        <v>284</v>
      </c>
      <c r="C14" s="13" t="s">
        <v>44</v>
      </c>
      <c r="D14" s="29">
        <v>1</v>
      </c>
      <c r="E14" s="29"/>
      <c r="F14" s="301">
        <f t="shared" si="0"/>
        <v>1</v>
      </c>
    </row>
    <row r="15" spans="1:6" s="14" customFormat="1" ht="15.75">
      <c r="A15" s="15"/>
      <c r="B15" s="15"/>
      <c r="C15" s="15"/>
      <c r="D15" s="31"/>
      <c r="E15" s="31"/>
      <c r="F15" s="303"/>
    </row>
    <row r="18" ht="16.5">
      <c r="B18" s="67"/>
    </row>
    <row r="19" ht="16.5">
      <c r="B19" s="68"/>
    </row>
    <row r="20" spans="2:6" ht="16.5">
      <c r="B20" s="68"/>
      <c r="F20" s="70"/>
    </row>
    <row r="21" spans="2:6" ht="16.5">
      <c r="B21" s="69"/>
      <c r="F21" s="70"/>
    </row>
    <row r="22" spans="2:6" ht="16.5">
      <c r="B22" s="68"/>
      <c r="F22" s="70"/>
    </row>
    <row r="23" spans="2:6" ht="16.5">
      <c r="B23" s="68"/>
      <c r="F23" s="66"/>
    </row>
    <row r="24" ht="16.5">
      <c r="B24" s="68"/>
    </row>
    <row r="25" ht="16.5">
      <c r="B25" s="68"/>
    </row>
    <row r="26" ht="16.5">
      <c r="B26" s="68"/>
    </row>
    <row r="27" ht="16.5">
      <c r="B27" s="68"/>
    </row>
    <row r="28" ht="16.5">
      <c r="B28" s="68"/>
    </row>
    <row r="29" ht="16.5">
      <c r="B29" s="68"/>
    </row>
    <row r="30" ht="16.5">
      <c r="B30" s="68"/>
    </row>
    <row r="31" ht="16.5">
      <c r="B31" s="68"/>
    </row>
  </sheetData>
  <sheetProtection/>
  <mergeCells count="1">
    <mergeCell ref="A2:F2"/>
  </mergeCells>
  <printOptions horizontalCentered="1"/>
  <pageMargins left="0.984251968503937" right="0.7874015748031497" top="0.7874015748031497" bottom="0.7874015748031497" header="0.5118110236220472" footer="0.5118110236220472"/>
  <pageSetup firstPageNumber="35" useFirstPageNumber="1" horizontalDpi="300" verticalDpi="300" orientation="landscape" paperSize="9" r:id="rId3"/>
  <headerFooter alignWithMargins="0">
    <oddFooter>&amp;CTrang &amp;P</oddFooter>
  </headerFooter>
  <legacyDrawing r:id="rId2"/>
</worksheet>
</file>

<file path=xl/worksheets/sheet5.xml><?xml version="1.0" encoding="utf-8"?>
<worksheet xmlns="http://schemas.openxmlformats.org/spreadsheetml/2006/main" xmlns:r="http://schemas.openxmlformats.org/officeDocument/2006/relationships">
  <dimension ref="A1:T16"/>
  <sheetViews>
    <sheetView zoomScaleSheetLayoutView="95" zoomScalePageLayoutView="0" workbookViewId="0" topLeftCell="A10">
      <selection activeCell="N17" sqref="N17"/>
    </sheetView>
  </sheetViews>
  <sheetFormatPr defaultColWidth="8.4453125" defaultRowHeight="16.5"/>
  <cols>
    <col min="1" max="1" width="4.88671875" style="34" customWidth="1"/>
    <col min="2" max="2" width="25.3359375" style="34" customWidth="1"/>
    <col min="3" max="3" width="9.3359375" style="34" customWidth="1"/>
    <col min="4" max="4" width="6.21484375" style="35" customWidth="1"/>
    <col min="5" max="5" width="7.6640625" style="35" customWidth="1"/>
    <col min="6" max="6" width="5.6640625" style="35" customWidth="1"/>
    <col min="7" max="7" width="7.4453125" style="35" customWidth="1"/>
    <col min="8" max="8" width="7.99609375" style="79" customWidth="1"/>
    <col min="9" max="9" width="6.77734375" style="34" customWidth="1"/>
    <col min="10" max="10" width="9.3359375" style="34" customWidth="1"/>
    <col min="11" max="11" width="8.6640625" style="36" customWidth="1"/>
    <col min="12" max="12" width="10.3359375" style="34" customWidth="1"/>
    <col min="13" max="13" width="7.88671875" style="34" customWidth="1"/>
    <col min="14" max="14" width="7.3359375" style="34" customWidth="1"/>
    <col min="15" max="15" width="10.99609375" style="34" customWidth="1"/>
    <col min="16" max="16" width="15.6640625" style="34" customWidth="1"/>
    <col min="17" max="17" width="8.4453125" style="34" customWidth="1"/>
    <col min="18" max="18" width="10.99609375" style="34" customWidth="1"/>
    <col min="19" max="16384" width="8.4453125" style="34" customWidth="1"/>
  </cols>
  <sheetData>
    <row r="1" ht="21.75" customHeight="1">
      <c r="O1" s="321" t="s">
        <v>295</v>
      </c>
    </row>
    <row r="2" spans="1:20" ht="30" customHeight="1">
      <c r="A2" s="451" t="s">
        <v>288</v>
      </c>
      <c r="B2" s="451"/>
      <c r="C2" s="451"/>
      <c r="D2" s="451"/>
      <c r="E2" s="451"/>
      <c r="F2" s="451"/>
      <c r="G2" s="451"/>
      <c r="H2" s="451"/>
      <c r="I2" s="451"/>
      <c r="J2" s="451"/>
      <c r="K2" s="451"/>
      <c r="L2" s="451"/>
      <c r="M2" s="451"/>
      <c r="N2" s="451"/>
      <c r="O2" s="451"/>
      <c r="R2" s="37" t="s">
        <v>127</v>
      </c>
      <c r="S2" s="38"/>
      <c r="T2" s="38"/>
    </row>
    <row r="3" spans="1:20" ht="18.75" customHeight="1">
      <c r="A3" s="452" t="s">
        <v>201</v>
      </c>
      <c r="B3" s="452"/>
      <c r="C3" s="452"/>
      <c r="D3" s="452"/>
      <c r="E3" s="452"/>
      <c r="F3" s="452"/>
      <c r="G3" s="452"/>
      <c r="H3" s="452"/>
      <c r="I3" s="452"/>
      <c r="J3" s="452"/>
      <c r="K3" s="452"/>
      <c r="L3" s="452"/>
      <c r="M3" s="452"/>
      <c r="N3" s="452"/>
      <c r="O3" s="452"/>
      <c r="R3" s="37" t="s">
        <v>128</v>
      </c>
      <c r="S3" s="38"/>
      <c r="T3" s="38"/>
    </row>
    <row r="4" spans="1:20" ht="15">
      <c r="A4" s="39"/>
      <c r="B4" s="40"/>
      <c r="C4" s="40"/>
      <c r="D4" s="41"/>
      <c r="E4" s="41"/>
      <c r="F4" s="41"/>
      <c r="G4" s="41"/>
      <c r="H4" s="77"/>
      <c r="I4" s="40"/>
      <c r="J4" s="40"/>
      <c r="K4" s="42"/>
      <c r="L4" s="40"/>
      <c r="M4" s="40"/>
      <c r="N4" s="40"/>
      <c r="O4" s="40"/>
      <c r="R4" s="38"/>
      <c r="S4" s="38"/>
      <c r="T4" s="38"/>
    </row>
    <row r="5" spans="1:15" s="38" customFormat="1" ht="24.75" customHeight="1">
      <c r="A5" s="453" t="s">
        <v>0</v>
      </c>
      <c r="B5" s="454" t="s">
        <v>129</v>
      </c>
      <c r="C5" s="455" t="s">
        <v>130</v>
      </c>
      <c r="D5" s="456" t="s">
        <v>131</v>
      </c>
      <c r="E5" s="457" t="s">
        <v>132</v>
      </c>
      <c r="F5" s="458" t="s">
        <v>133</v>
      </c>
      <c r="G5" s="458" t="s">
        <v>134</v>
      </c>
      <c r="H5" s="458"/>
      <c r="I5" s="458"/>
      <c r="J5" s="459" t="s">
        <v>135</v>
      </c>
      <c r="K5" s="369" t="s">
        <v>136</v>
      </c>
      <c r="L5" s="369"/>
      <c r="M5" s="369"/>
      <c r="N5" s="369"/>
      <c r="O5" s="370" t="s">
        <v>137</v>
      </c>
    </row>
    <row r="6" spans="1:15" s="38" customFormat="1" ht="22.5" customHeight="1">
      <c r="A6" s="453"/>
      <c r="B6" s="454"/>
      <c r="C6" s="455"/>
      <c r="D6" s="456"/>
      <c r="E6" s="457"/>
      <c r="F6" s="458"/>
      <c r="G6" s="371" t="s">
        <v>138</v>
      </c>
      <c r="H6" s="371" t="s">
        <v>290</v>
      </c>
      <c r="I6" s="372" t="s">
        <v>139</v>
      </c>
      <c r="J6" s="459"/>
      <c r="K6" s="335" t="s">
        <v>140</v>
      </c>
      <c r="L6" s="335" t="s">
        <v>141</v>
      </c>
      <c r="M6" s="335" t="s">
        <v>207</v>
      </c>
      <c r="N6" s="372" t="s">
        <v>139</v>
      </c>
      <c r="O6" s="370"/>
    </row>
    <row r="7" spans="1:15" s="38" customFormat="1" ht="50.25" customHeight="1">
      <c r="A7" s="453"/>
      <c r="B7" s="454"/>
      <c r="C7" s="455"/>
      <c r="D7" s="456"/>
      <c r="E7" s="457"/>
      <c r="F7" s="458"/>
      <c r="G7" s="371"/>
      <c r="H7" s="371"/>
      <c r="I7" s="372"/>
      <c r="J7" s="459"/>
      <c r="K7" s="335"/>
      <c r="L7" s="335"/>
      <c r="M7" s="335"/>
      <c r="N7" s="372"/>
      <c r="O7" s="370"/>
    </row>
    <row r="8" spans="1:20" s="43" customFormat="1" ht="18" customHeight="1">
      <c r="A8" s="242">
        <v>1</v>
      </c>
      <c r="B8" s="242">
        <v>2</v>
      </c>
      <c r="C8" s="243">
        <v>3</v>
      </c>
      <c r="D8" s="242">
        <v>4</v>
      </c>
      <c r="E8" s="243">
        <v>5</v>
      </c>
      <c r="F8" s="242">
        <v>6</v>
      </c>
      <c r="G8" s="243">
        <v>7</v>
      </c>
      <c r="H8" s="242">
        <v>8</v>
      </c>
      <c r="I8" s="243">
        <v>9</v>
      </c>
      <c r="J8" s="242">
        <v>10</v>
      </c>
      <c r="K8" s="243">
        <v>11</v>
      </c>
      <c r="L8" s="242">
        <v>12</v>
      </c>
      <c r="M8" s="243">
        <v>13</v>
      </c>
      <c r="N8" s="242">
        <v>14</v>
      </c>
      <c r="O8" s="243">
        <v>15</v>
      </c>
      <c r="R8" s="44"/>
      <c r="S8" s="44"/>
      <c r="T8" s="44"/>
    </row>
    <row r="9" spans="1:15" ht="26.25" customHeight="1">
      <c r="A9" s="244">
        <v>2</v>
      </c>
      <c r="B9" s="245" t="s">
        <v>90</v>
      </c>
      <c r="C9" s="246">
        <v>102408</v>
      </c>
      <c r="D9" s="247">
        <v>11</v>
      </c>
      <c r="E9" s="248" t="s">
        <v>142</v>
      </c>
      <c r="F9" s="249">
        <v>1.07</v>
      </c>
      <c r="G9" s="250">
        <v>895</v>
      </c>
      <c r="H9" s="250">
        <v>1622</v>
      </c>
      <c r="I9" s="250">
        <f>H9-G9</f>
        <v>727</v>
      </c>
      <c r="J9" s="250">
        <f>D9*F9*I9</f>
        <v>8556.79</v>
      </c>
      <c r="K9" s="251" t="s">
        <v>143</v>
      </c>
      <c r="L9" s="250">
        <v>41873</v>
      </c>
      <c r="M9" s="250">
        <v>178948</v>
      </c>
      <c r="N9" s="250">
        <f>M9-L9</f>
        <v>137075</v>
      </c>
      <c r="O9" s="246">
        <f>C9+J9+N9</f>
        <v>248039.79</v>
      </c>
    </row>
    <row r="10" spans="1:15" ht="26.25" customHeight="1">
      <c r="A10" s="244">
        <v>5</v>
      </c>
      <c r="B10" s="245" t="s">
        <v>91</v>
      </c>
      <c r="C10" s="246">
        <v>59059</v>
      </c>
      <c r="D10" s="247">
        <v>7</v>
      </c>
      <c r="E10" s="252" t="s">
        <v>142</v>
      </c>
      <c r="F10" s="249">
        <v>1.07</v>
      </c>
      <c r="G10" s="250">
        <v>895</v>
      </c>
      <c r="H10" s="250">
        <f>$H$9</f>
        <v>1622</v>
      </c>
      <c r="I10" s="250">
        <f>H10-G10</f>
        <v>727</v>
      </c>
      <c r="J10" s="250">
        <f>D10*F10*I10</f>
        <v>5445.2300000000005</v>
      </c>
      <c r="K10" s="251" t="s">
        <v>143</v>
      </c>
      <c r="L10" s="250">
        <v>41873</v>
      </c>
      <c r="M10" s="250">
        <f>M9</f>
        <v>178948</v>
      </c>
      <c r="N10" s="250">
        <f>M10-L10</f>
        <v>137075</v>
      </c>
      <c r="O10" s="246">
        <f>C10+J10+N10</f>
        <v>201579.23</v>
      </c>
    </row>
    <row r="11" spans="1:15" ht="26.25" customHeight="1">
      <c r="A11" s="244">
        <v>7</v>
      </c>
      <c r="B11" s="245" t="s">
        <v>82</v>
      </c>
      <c r="C11" s="246">
        <v>63616</v>
      </c>
      <c r="D11" s="247">
        <v>9</v>
      </c>
      <c r="E11" s="252" t="s">
        <v>142</v>
      </c>
      <c r="F11" s="249">
        <v>1.07</v>
      </c>
      <c r="G11" s="250">
        <v>895</v>
      </c>
      <c r="H11" s="250">
        <f>$H$9</f>
        <v>1622</v>
      </c>
      <c r="I11" s="250">
        <f>H11-G11</f>
        <v>727</v>
      </c>
      <c r="J11" s="250">
        <f>D11*F11*I11</f>
        <v>7001.01</v>
      </c>
      <c r="K11" s="251" t="s">
        <v>143</v>
      </c>
      <c r="L11" s="250">
        <v>41873</v>
      </c>
      <c r="M11" s="250">
        <f>M9</f>
        <v>178948</v>
      </c>
      <c r="N11" s="250">
        <f>M11-L11</f>
        <v>137075</v>
      </c>
      <c r="O11" s="246">
        <f>C11+J11+N11</f>
        <v>207692.01</v>
      </c>
    </row>
    <row r="12" spans="1:15" ht="26.25" customHeight="1" hidden="1">
      <c r="A12" s="244">
        <v>8</v>
      </c>
      <c r="B12" s="245" t="s">
        <v>117</v>
      </c>
      <c r="C12" s="246">
        <v>99333</v>
      </c>
      <c r="D12" s="253"/>
      <c r="E12" s="248"/>
      <c r="F12" s="249">
        <v>0</v>
      </c>
      <c r="G12" s="250"/>
      <c r="H12" s="250"/>
      <c r="I12" s="250"/>
      <c r="J12" s="250">
        <f>D12*F12*I12</f>
        <v>0</v>
      </c>
      <c r="K12" s="251"/>
      <c r="L12" s="250">
        <v>0</v>
      </c>
      <c r="M12" s="250">
        <f>L12*1050/350</f>
        <v>0</v>
      </c>
      <c r="N12" s="250">
        <f>M12-L12</f>
        <v>0</v>
      </c>
      <c r="O12" s="246">
        <f>C12+J12+N12</f>
        <v>99333</v>
      </c>
    </row>
    <row r="13" spans="1:15" ht="26.25" customHeight="1">
      <c r="A13" s="45"/>
      <c r="B13" s="46"/>
      <c r="C13" s="47">
        <f>GiaCaMay_4</f>
      </c>
      <c r="D13" s="48"/>
      <c r="E13" s="49"/>
      <c r="F13" s="48"/>
      <c r="G13" s="50"/>
      <c r="H13" s="50"/>
      <c r="I13" s="47"/>
      <c r="J13" s="47"/>
      <c r="K13" s="51"/>
      <c r="L13" s="50"/>
      <c r="M13" s="50"/>
      <c r="N13" s="50"/>
      <c r="O13" s="47">
        <f>GiaCaMay_4</f>
      </c>
    </row>
    <row r="14" spans="1:15" s="59" customFormat="1" ht="15">
      <c r="A14" s="52"/>
      <c r="B14" s="53"/>
      <c r="C14" s="54"/>
      <c r="D14" s="55"/>
      <c r="E14" s="56"/>
      <c r="F14" s="55"/>
      <c r="G14" s="56"/>
      <c r="H14" s="78"/>
      <c r="I14" s="57"/>
      <c r="J14" s="57"/>
      <c r="K14" s="58"/>
      <c r="L14" s="54"/>
      <c r="M14" s="54"/>
      <c r="N14" s="54"/>
      <c r="O14" s="54"/>
    </row>
    <row r="15" spans="1:15" s="59" customFormat="1" ht="15">
      <c r="A15" s="52"/>
      <c r="B15" s="53"/>
      <c r="C15" s="54"/>
      <c r="D15" s="55"/>
      <c r="E15" s="56"/>
      <c r="F15" s="55"/>
      <c r="G15" s="56"/>
      <c r="H15" s="78"/>
      <c r="I15" s="57"/>
      <c r="J15" s="57"/>
      <c r="K15" s="58"/>
      <c r="L15" s="54"/>
      <c r="M15" s="54"/>
      <c r="N15" s="54"/>
      <c r="O15" s="54"/>
    </row>
    <row r="16" spans="1:15" ht="15">
      <c r="A16" s="52"/>
      <c r="B16" s="53"/>
      <c r="C16" s="54"/>
      <c r="D16" s="55"/>
      <c r="E16" s="56"/>
      <c r="F16" s="55"/>
      <c r="G16" s="56"/>
      <c r="H16" s="78"/>
      <c r="I16" s="57"/>
      <c r="J16" s="57"/>
      <c r="K16" s="58"/>
      <c r="L16" s="54"/>
      <c r="M16" s="54"/>
      <c r="N16" s="54"/>
      <c r="O16" s="54"/>
    </row>
  </sheetData>
  <sheetProtection/>
  <mergeCells count="19">
    <mergeCell ref="A2:O2"/>
    <mergeCell ref="A3:O3"/>
    <mergeCell ref="A5:A7"/>
    <mergeCell ref="B5:B7"/>
    <mergeCell ref="C5:C7"/>
    <mergeCell ref="D5:D7"/>
    <mergeCell ref="E5:E7"/>
    <mergeCell ref="F5:F7"/>
    <mergeCell ref="G5:I5"/>
    <mergeCell ref="J5:J7"/>
    <mergeCell ref="K5:N5"/>
    <mergeCell ref="O5:O7"/>
    <mergeCell ref="G6:G7"/>
    <mergeCell ref="H6:H7"/>
    <mergeCell ref="I6:I7"/>
    <mergeCell ref="K6:K7"/>
    <mergeCell ref="L6:L7"/>
    <mergeCell ref="M6:M7"/>
    <mergeCell ref="N6:N7"/>
  </mergeCells>
  <printOptions horizontalCentered="1"/>
  <pageMargins left="0.984251968503937" right="0.7874015748031497" top="0.7874015748031497" bottom="0.7874015748031497" header="0.5118110236220472" footer="0.5118110236220472"/>
  <pageSetup firstPageNumber="35" useFirstPageNumber="1" horizontalDpi="300" verticalDpi="300" orientation="landscape" paperSize="9" scale="80" r:id="rId3"/>
  <headerFooter alignWithMargins="0">
    <oddFooter>&amp;CTrang &amp;P</oddFooter>
  </headerFooter>
  <legacyDrawing r:id="rId2"/>
</worksheet>
</file>

<file path=xl/worksheets/sheet6.xml><?xml version="1.0" encoding="utf-8"?>
<worksheet xmlns="http://schemas.openxmlformats.org/spreadsheetml/2006/main" xmlns:r="http://schemas.openxmlformats.org/officeDocument/2006/relationships">
  <dimension ref="A1:G108"/>
  <sheetViews>
    <sheetView zoomScaleSheetLayoutView="100" zoomScalePageLayoutView="0" workbookViewId="0" topLeftCell="A1">
      <selection activeCell="H35" sqref="H35"/>
    </sheetView>
  </sheetViews>
  <sheetFormatPr defaultColWidth="8.88671875" defaultRowHeight="16.5"/>
  <cols>
    <col min="1" max="1" width="13.6640625" style="0" customWidth="1"/>
    <col min="2" max="7" width="15.77734375" style="0" customWidth="1"/>
    <col min="8" max="8" width="12.21484375" style="0" customWidth="1"/>
  </cols>
  <sheetData>
    <row r="1" ht="16.5">
      <c r="G1" t="s">
        <v>297</v>
      </c>
    </row>
    <row r="2" spans="1:7" ht="21.75" customHeight="1">
      <c r="A2" s="374" t="s">
        <v>147</v>
      </c>
      <c r="B2" s="374"/>
      <c r="C2" s="374"/>
      <c r="D2" s="374"/>
      <c r="E2" s="374"/>
      <c r="F2" s="374"/>
      <c r="G2" s="374"/>
    </row>
    <row r="3" spans="1:7" ht="33.75" customHeight="1">
      <c r="A3" s="460" t="s">
        <v>148</v>
      </c>
      <c r="B3" s="460"/>
      <c r="C3" s="460"/>
      <c r="D3" s="460"/>
      <c r="E3" s="460"/>
      <c r="F3" s="460"/>
      <c r="G3" s="460"/>
    </row>
    <row r="4" ht="18" customHeight="1">
      <c r="G4" t="s">
        <v>296</v>
      </c>
    </row>
    <row r="5" spans="1:7" s="3" customFormat="1" ht="18" customHeight="1">
      <c r="A5" s="322" t="s">
        <v>149</v>
      </c>
      <c r="B5" s="461" t="s">
        <v>150</v>
      </c>
      <c r="C5" s="461" t="s">
        <v>151</v>
      </c>
      <c r="D5" s="461" t="s">
        <v>152</v>
      </c>
      <c r="E5" s="461" t="s">
        <v>153</v>
      </c>
      <c r="F5" s="461" t="s">
        <v>154</v>
      </c>
      <c r="G5" s="461" t="s">
        <v>155</v>
      </c>
    </row>
    <row r="6" spans="1:7" s="3" customFormat="1" ht="18" customHeight="1">
      <c r="A6" s="322" t="s">
        <v>156</v>
      </c>
      <c r="B6" s="461"/>
      <c r="C6" s="461"/>
      <c r="D6" s="461"/>
      <c r="E6" s="461"/>
      <c r="F6" s="461"/>
      <c r="G6" s="461"/>
    </row>
    <row r="7" spans="1:7" s="60" customFormat="1" ht="18" customHeight="1">
      <c r="A7" s="322" t="s">
        <v>157</v>
      </c>
      <c r="B7" s="322">
        <v>1</v>
      </c>
      <c r="C7" s="322">
        <v>2</v>
      </c>
      <c r="D7" s="322">
        <v>3</v>
      </c>
      <c r="E7" s="322">
        <v>4</v>
      </c>
      <c r="F7" s="322">
        <v>5</v>
      </c>
      <c r="G7" s="322">
        <v>6</v>
      </c>
    </row>
    <row r="8" spans="1:7" ht="19.5" customHeight="1">
      <c r="A8" s="323">
        <v>1</v>
      </c>
      <c r="B8" s="324">
        <v>15492</v>
      </c>
      <c r="C8" s="324">
        <v>18435</v>
      </c>
      <c r="D8" s="324">
        <v>27100</v>
      </c>
      <c r="E8" s="324">
        <v>39294</v>
      </c>
      <c r="F8" s="324">
        <v>56977</v>
      </c>
      <c r="G8" s="324">
        <v>68372</v>
      </c>
    </row>
    <row r="9" spans="1:7" ht="19.5" customHeight="1">
      <c r="A9" s="325">
        <v>2</v>
      </c>
      <c r="B9" s="326">
        <v>8576</v>
      </c>
      <c r="C9" s="326">
        <v>10205</v>
      </c>
      <c r="D9" s="326">
        <v>15002</v>
      </c>
      <c r="E9" s="326">
        <v>21752</v>
      </c>
      <c r="F9" s="326">
        <v>31542</v>
      </c>
      <c r="G9" s="326">
        <v>37851</v>
      </c>
    </row>
    <row r="10" spans="1:7" ht="19.5" customHeight="1">
      <c r="A10" s="325">
        <v>3</v>
      </c>
      <c r="B10" s="326">
        <v>6169</v>
      </c>
      <c r="C10" s="326">
        <v>7342</v>
      </c>
      <c r="D10" s="326">
        <v>10792</v>
      </c>
      <c r="E10" s="326">
        <v>15647</v>
      </c>
      <c r="F10" s="326">
        <v>22690</v>
      </c>
      <c r="G10" s="326">
        <v>27228</v>
      </c>
    </row>
    <row r="11" spans="1:7" ht="19.5" customHeight="1">
      <c r="A11" s="325">
        <v>4</v>
      </c>
      <c r="B11" s="326">
        <v>5049</v>
      </c>
      <c r="C11" s="326">
        <v>6009</v>
      </c>
      <c r="D11" s="326">
        <v>8830</v>
      </c>
      <c r="E11" s="326">
        <v>12806</v>
      </c>
      <c r="F11" s="326">
        <v>18568</v>
      </c>
      <c r="G11" s="326">
        <v>22282</v>
      </c>
    </row>
    <row r="12" spans="1:7" ht="19.5" customHeight="1">
      <c r="A12" s="325">
        <v>5</v>
      </c>
      <c r="B12" s="326">
        <v>4426</v>
      </c>
      <c r="C12" s="326">
        <v>5267</v>
      </c>
      <c r="D12" s="326">
        <v>7743</v>
      </c>
      <c r="E12" s="326">
        <v>11226</v>
      </c>
      <c r="F12" s="326">
        <v>16280</v>
      </c>
      <c r="G12" s="326">
        <v>19536</v>
      </c>
    </row>
    <row r="13" spans="1:7" ht="19.5" customHeight="1">
      <c r="A13" s="325">
        <v>6</v>
      </c>
      <c r="B13" s="326">
        <v>4000</v>
      </c>
      <c r="C13" s="326">
        <v>4761</v>
      </c>
      <c r="D13" s="326">
        <v>6996</v>
      </c>
      <c r="E13" s="326">
        <v>10147</v>
      </c>
      <c r="F13" s="326">
        <v>14712</v>
      </c>
      <c r="G13" s="326">
        <v>17654</v>
      </c>
    </row>
    <row r="14" spans="1:7" ht="19.5" customHeight="1">
      <c r="A14" s="325">
        <v>7</v>
      </c>
      <c r="B14" s="326">
        <v>3688</v>
      </c>
      <c r="C14" s="326">
        <v>4388</v>
      </c>
      <c r="D14" s="326">
        <v>6451</v>
      </c>
      <c r="E14" s="326">
        <v>9353</v>
      </c>
      <c r="F14" s="326">
        <v>13564</v>
      </c>
      <c r="G14" s="326">
        <v>16276</v>
      </c>
    </row>
    <row r="15" spans="1:7" ht="19.5" customHeight="1">
      <c r="A15" s="325">
        <v>8</v>
      </c>
      <c r="B15" s="326">
        <v>3444</v>
      </c>
      <c r="C15" s="326">
        <v>4100</v>
      </c>
      <c r="D15" s="326">
        <v>6025</v>
      </c>
      <c r="E15" s="326">
        <v>8736</v>
      </c>
      <c r="F15" s="326">
        <v>12667</v>
      </c>
      <c r="G15" s="326">
        <v>15201</v>
      </c>
    </row>
    <row r="16" spans="1:7" ht="19.5" customHeight="1">
      <c r="A16" s="325">
        <v>9</v>
      </c>
      <c r="B16" s="326">
        <v>3245</v>
      </c>
      <c r="C16" s="326">
        <v>3862</v>
      </c>
      <c r="D16" s="326">
        <v>5677</v>
      </c>
      <c r="E16" s="326">
        <v>8230</v>
      </c>
      <c r="F16" s="326">
        <v>11934</v>
      </c>
      <c r="G16" s="326">
        <v>14321</v>
      </c>
    </row>
    <row r="17" spans="1:7" ht="19.5" customHeight="1">
      <c r="A17" s="325">
        <v>10</v>
      </c>
      <c r="B17" s="326">
        <v>3082</v>
      </c>
      <c r="C17" s="326">
        <v>3668</v>
      </c>
      <c r="D17" s="326">
        <v>5392</v>
      </c>
      <c r="E17" s="326">
        <v>7818</v>
      </c>
      <c r="F17" s="326">
        <v>11334</v>
      </c>
      <c r="G17" s="326">
        <v>13601</v>
      </c>
    </row>
    <row r="18" spans="1:7" ht="19.5" customHeight="1">
      <c r="A18" s="325">
        <v>11</v>
      </c>
      <c r="B18" s="326">
        <v>2941</v>
      </c>
      <c r="C18" s="326">
        <v>3499</v>
      </c>
      <c r="D18" s="326">
        <v>5146</v>
      </c>
      <c r="E18" s="326">
        <v>7458</v>
      </c>
      <c r="F18" s="326">
        <v>10817</v>
      </c>
      <c r="G18" s="326">
        <v>12980</v>
      </c>
    </row>
    <row r="19" spans="1:7" ht="19.5" customHeight="1">
      <c r="A19" s="325">
        <v>12</v>
      </c>
      <c r="B19" s="326">
        <v>2811</v>
      </c>
      <c r="C19" s="326">
        <v>3345</v>
      </c>
      <c r="D19" s="326">
        <v>4916</v>
      </c>
      <c r="E19" s="326">
        <v>7129</v>
      </c>
      <c r="F19" s="326">
        <v>10338</v>
      </c>
      <c r="G19" s="326">
        <v>12406</v>
      </c>
    </row>
    <row r="20" spans="1:7" ht="19.5" customHeight="1">
      <c r="A20" s="325">
        <v>13</v>
      </c>
      <c r="B20" s="326">
        <v>2678</v>
      </c>
      <c r="C20" s="326">
        <v>3187</v>
      </c>
      <c r="D20" s="326">
        <v>4684</v>
      </c>
      <c r="E20" s="326">
        <v>6792</v>
      </c>
      <c r="F20" s="326">
        <v>9848</v>
      </c>
      <c r="G20" s="326">
        <v>11818</v>
      </c>
    </row>
    <row r="21" spans="1:7" ht="19.5" customHeight="1">
      <c r="A21" s="325">
        <v>14</v>
      </c>
      <c r="B21" s="326">
        <v>2556</v>
      </c>
      <c r="C21" s="326">
        <v>3043</v>
      </c>
      <c r="D21" s="326">
        <v>4471</v>
      </c>
      <c r="E21" s="326">
        <v>6484</v>
      </c>
      <c r="F21" s="326">
        <v>9400</v>
      </c>
      <c r="G21" s="326">
        <v>11280</v>
      </c>
    </row>
    <row r="22" spans="1:7" ht="19.5" customHeight="1">
      <c r="A22" s="325">
        <v>15</v>
      </c>
      <c r="B22" s="326">
        <v>2443</v>
      </c>
      <c r="C22" s="326">
        <v>2907</v>
      </c>
      <c r="D22" s="326">
        <v>4274</v>
      </c>
      <c r="E22" s="326">
        <v>6197</v>
      </c>
      <c r="F22" s="326">
        <v>8985</v>
      </c>
      <c r="G22" s="326">
        <v>10782</v>
      </c>
    </row>
    <row r="23" spans="1:7" ht="19.5" customHeight="1">
      <c r="A23" s="325">
        <v>16</v>
      </c>
      <c r="B23" s="326">
        <v>2340</v>
      </c>
      <c r="C23" s="326">
        <v>2786</v>
      </c>
      <c r="D23" s="326">
        <v>4094</v>
      </c>
      <c r="E23" s="326">
        <v>5937</v>
      </c>
      <c r="F23" s="326">
        <v>8609</v>
      </c>
      <c r="G23" s="326">
        <v>10331</v>
      </c>
    </row>
    <row r="24" spans="1:7" ht="19.5" customHeight="1">
      <c r="A24" s="327">
        <v>17</v>
      </c>
      <c r="B24" s="328">
        <v>2268</v>
      </c>
      <c r="C24" s="328">
        <v>2700</v>
      </c>
      <c r="D24" s="328">
        <v>3967</v>
      </c>
      <c r="E24" s="328">
        <v>5754</v>
      </c>
      <c r="F24" s="328">
        <v>8343</v>
      </c>
      <c r="G24" s="328">
        <v>10012</v>
      </c>
    </row>
    <row r="25" spans="1:7" ht="19.5" customHeight="1">
      <c r="A25" s="323">
        <v>18</v>
      </c>
      <c r="B25" s="324">
        <v>2210</v>
      </c>
      <c r="C25" s="324">
        <v>2631</v>
      </c>
      <c r="D25" s="324">
        <v>3867</v>
      </c>
      <c r="E25" s="324">
        <v>5607</v>
      </c>
      <c r="F25" s="324">
        <v>8130</v>
      </c>
      <c r="G25" s="324">
        <v>9757</v>
      </c>
    </row>
    <row r="26" spans="1:7" ht="19.5" customHeight="1">
      <c r="A26" s="325">
        <v>19</v>
      </c>
      <c r="B26" s="326">
        <v>2147</v>
      </c>
      <c r="C26" s="326">
        <v>2553</v>
      </c>
      <c r="D26" s="326">
        <v>3754</v>
      </c>
      <c r="E26" s="326">
        <v>5444</v>
      </c>
      <c r="F26" s="326">
        <v>7895</v>
      </c>
      <c r="G26" s="326">
        <v>9474</v>
      </c>
    </row>
    <row r="27" spans="1:7" ht="19.5" customHeight="1">
      <c r="A27" s="325">
        <v>20</v>
      </c>
      <c r="B27" s="326">
        <v>2075</v>
      </c>
      <c r="C27" s="326">
        <v>2470</v>
      </c>
      <c r="D27" s="326">
        <v>3630</v>
      </c>
      <c r="E27" s="326">
        <v>5262</v>
      </c>
      <c r="F27" s="326">
        <v>7630</v>
      </c>
      <c r="G27" s="326">
        <v>9156</v>
      </c>
    </row>
    <row r="28" spans="1:7" ht="19.5" customHeight="1">
      <c r="A28" s="325">
        <v>21</v>
      </c>
      <c r="B28" s="326">
        <v>1992</v>
      </c>
      <c r="C28" s="326">
        <v>2371</v>
      </c>
      <c r="D28" s="326">
        <v>3483</v>
      </c>
      <c r="E28" s="326">
        <v>5051</v>
      </c>
      <c r="F28" s="326">
        <v>7325</v>
      </c>
      <c r="G28" s="326">
        <v>8791</v>
      </c>
    </row>
    <row r="29" spans="1:7" ht="19.5" customHeight="1">
      <c r="A29" s="325">
        <v>22</v>
      </c>
      <c r="B29" s="326">
        <v>1914</v>
      </c>
      <c r="C29" s="326">
        <v>2277</v>
      </c>
      <c r="D29" s="326">
        <v>3350</v>
      </c>
      <c r="E29" s="326">
        <v>4855</v>
      </c>
      <c r="F29" s="326">
        <v>7040</v>
      </c>
      <c r="G29" s="326">
        <v>8449</v>
      </c>
    </row>
    <row r="30" spans="1:7" ht="19.5" customHeight="1">
      <c r="A30" s="325">
        <v>23</v>
      </c>
      <c r="B30" s="326">
        <v>1845</v>
      </c>
      <c r="C30" s="326">
        <v>2197</v>
      </c>
      <c r="D30" s="326">
        <v>3228</v>
      </c>
      <c r="E30" s="326">
        <v>4681</v>
      </c>
      <c r="F30" s="326">
        <v>6786</v>
      </c>
      <c r="G30" s="326">
        <v>8143</v>
      </c>
    </row>
    <row r="31" spans="1:7" ht="19.5" customHeight="1">
      <c r="A31" s="325">
        <v>24</v>
      </c>
      <c r="B31" s="326">
        <v>1784</v>
      </c>
      <c r="C31" s="326">
        <v>2125</v>
      </c>
      <c r="D31" s="326">
        <v>3120</v>
      </c>
      <c r="E31" s="326">
        <v>4526</v>
      </c>
      <c r="F31" s="326">
        <v>6562</v>
      </c>
      <c r="G31" s="326">
        <v>7874</v>
      </c>
    </row>
    <row r="32" spans="1:7" ht="19.5" customHeight="1">
      <c r="A32" s="325">
        <v>25</v>
      </c>
      <c r="B32" s="326">
        <v>1726</v>
      </c>
      <c r="C32" s="326">
        <v>2055</v>
      </c>
      <c r="D32" s="326">
        <v>3021</v>
      </c>
      <c r="E32" s="326">
        <v>4379</v>
      </c>
      <c r="F32" s="326">
        <v>6349</v>
      </c>
      <c r="G32" s="326">
        <v>7619</v>
      </c>
    </row>
    <row r="33" spans="1:7" ht="19.5" customHeight="1">
      <c r="A33" s="325">
        <v>26</v>
      </c>
      <c r="B33" s="326">
        <v>1671</v>
      </c>
      <c r="C33" s="326">
        <v>1989</v>
      </c>
      <c r="D33" s="326">
        <v>2924</v>
      </c>
      <c r="E33" s="326">
        <v>4238</v>
      </c>
      <c r="F33" s="326">
        <v>6144</v>
      </c>
      <c r="G33" s="326">
        <v>7373</v>
      </c>
    </row>
    <row r="34" spans="1:7" ht="19.5" customHeight="1">
      <c r="A34" s="325">
        <v>27</v>
      </c>
      <c r="B34" s="326">
        <v>1616</v>
      </c>
      <c r="C34" s="326">
        <v>1923</v>
      </c>
      <c r="D34" s="326">
        <v>2827</v>
      </c>
      <c r="E34" s="326">
        <v>4097</v>
      </c>
      <c r="F34" s="326">
        <v>5942</v>
      </c>
      <c r="G34" s="326">
        <v>7131</v>
      </c>
    </row>
    <row r="35" spans="1:7" ht="19.5" customHeight="1">
      <c r="A35" s="325">
        <v>28</v>
      </c>
      <c r="B35" s="326">
        <v>1560</v>
      </c>
      <c r="C35" s="326">
        <v>1856</v>
      </c>
      <c r="D35" s="326">
        <v>2730</v>
      </c>
      <c r="E35" s="326">
        <v>3959</v>
      </c>
      <c r="F35" s="326">
        <v>5738</v>
      </c>
      <c r="G35" s="326">
        <v>6885</v>
      </c>
    </row>
    <row r="36" spans="1:7" ht="19.5" customHeight="1">
      <c r="A36" s="325">
        <v>29</v>
      </c>
      <c r="B36" s="326">
        <v>1508</v>
      </c>
      <c r="C36" s="326">
        <v>1795</v>
      </c>
      <c r="D36" s="326">
        <v>2636</v>
      </c>
      <c r="E36" s="326">
        <v>3823</v>
      </c>
      <c r="F36" s="326">
        <v>5544</v>
      </c>
      <c r="G36" s="326">
        <v>6653</v>
      </c>
    </row>
    <row r="37" spans="1:7" ht="19.5" customHeight="1">
      <c r="A37" s="325">
        <v>30</v>
      </c>
      <c r="B37" s="326">
        <v>1461</v>
      </c>
      <c r="C37" s="326">
        <v>1737</v>
      </c>
      <c r="D37" s="326">
        <v>2556</v>
      </c>
      <c r="E37" s="326">
        <v>3704</v>
      </c>
      <c r="F37" s="326">
        <v>5372</v>
      </c>
      <c r="G37" s="326">
        <v>6447</v>
      </c>
    </row>
    <row r="38" spans="1:7" ht="19.5" customHeight="1">
      <c r="A38" s="325">
        <v>31</v>
      </c>
      <c r="B38" s="326">
        <v>1416</v>
      </c>
      <c r="C38" s="326">
        <v>1685</v>
      </c>
      <c r="D38" s="326">
        <v>2479</v>
      </c>
      <c r="E38" s="326">
        <v>3594</v>
      </c>
      <c r="F38" s="326">
        <v>5209</v>
      </c>
      <c r="G38" s="326">
        <v>6251</v>
      </c>
    </row>
    <row r="39" spans="1:7" ht="19.5" customHeight="1">
      <c r="A39" s="325">
        <v>32</v>
      </c>
      <c r="B39" s="326">
        <v>1416</v>
      </c>
      <c r="C39" s="326">
        <v>1685</v>
      </c>
      <c r="D39" s="326">
        <v>2479</v>
      </c>
      <c r="E39" s="326">
        <v>3594</v>
      </c>
      <c r="F39" s="326">
        <v>5209</v>
      </c>
      <c r="G39" s="326">
        <v>6251</v>
      </c>
    </row>
    <row r="40" spans="1:7" ht="19.5" customHeight="1">
      <c r="A40" s="325">
        <v>33</v>
      </c>
      <c r="B40" s="326">
        <v>1416</v>
      </c>
      <c r="C40" s="326">
        <v>1685</v>
      </c>
      <c r="D40" s="326">
        <v>2479</v>
      </c>
      <c r="E40" s="326">
        <v>3594</v>
      </c>
      <c r="F40" s="326">
        <v>5209</v>
      </c>
      <c r="G40" s="326">
        <v>6251</v>
      </c>
    </row>
    <row r="41" spans="1:7" ht="19.5" customHeight="1">
      <c r="A41" s="325">
        <v>34</v>
      </c>
      <c r="B41" s="326">
        <v>1416</v>
      </c>
      <c r="C41" s="326">
        <v>1685</v>
      </c>
      <c r="D41" s="326">
        <v>2479</v>
      </c>
      <c r="E41" s="326">
        <v>3594</v>
      </c>
      <c r="F41" s="326">
        <v>5209</v>
      </c>
      <c r="G41" s="326">
        <v>6251</v>
      </c>
    </row>
    <row r="42" spans="1:7" ht="19.5" customHeight="1">
      <c r="A42" s="325">
        <v>35</v>
      </c>
      <c r="B42" s="326">
        <v>1416</v>
      </c>
      <c r="C42" s="326">
        <v>1685</v>
      </c>
      <c r="D42" s="326">
        <v>2479</v>
      </c>
      <c r="E42" s="326">
        <v>3594</v>
      </c>
      <c r="F42" s="326">
        <v>5209</v>
      </c>
      <c r="G42" s="326">
        <v>6251</v>
      </c>
    </row>
    <row r="43" spans="1:7" ht="19.5" customHeight="1">
      <c r="A43" s="325">
        <v>36</v>
      </c>
      <c r="B43" s="326">
        <v>1378</v>
      </c>
      <c r="C43" s="326">
        <v>1640</v>
      </c>
      <c r="D43" s="326">
        <v>2410</v>
      </c>
      <c r="E43" s="326">
        <v>3494</v>
      </c>
      <c r="F43" s="326">
        <v>5068</v>
      </c>
      <c r="G43" s="326">
        <v>6082</v>
      </c>
    </row>
    <row r="44" spans="1:7" ht="19.5" customHeight="1">
      <c r="A44" s="325">
        <v>37</v>
      </c>
      <c r="B44" s="326">
        <v>1378</v>
      </c>
      <c r="C44" s="326">
        <v>1640</v>
      </c>
      <c r="D44" s="326">
        <v>2410</v>
      </c>
      <c r="E44" s="326">
        <v>3494</v>
      </c>
      <c r="F44" s="326">
        <v>5068</v>
      </c>
      <c r="G44" s="326">
        <v>6082</v>
      </c>
    </row>
    <row r="45" spans="1:7" ht="19.5" customHeight="1">
      <c r="A45" s="327">
        <v>38</v>
      </c>
      <c r="B45" s="328">
        <v>1378</v>
      </c>
      <c r="C45" s="328">
        <v>1640</v>
      </c>
      <c r="D45" s="328">
        <v>2410</v>
      </c>
      <c r="E45" s="328">
        <v>3494</v>
      </c>
      <c r="F45" s="328">
        <v>5068</v>
      </c>
      <c r="G45" s="328">
        <v>6082</v>
      </c>
    </row>
    <row r="46" spans="1:7" ht="19.5" customHeight="1">
      <c r="A46" s="329">
        <v>39</v>
      </c>
      <c r="B46" s="330">
        <v>1378</v>
      </c>
      <c r="C46" s="330">
        <v>1640</v>
      </c>
      <c r="D46" s="330">
        <v>2410</v>
      </c>
      <c r="E46" s="330">
        <v>3494</v>
      </c>
      <c r="F46" s="330">
        <v>5068</v>
      </c>
      <c r="G46" s="330">
        <v>6082</v>
      </c>
    </row>
    <row r="47" spans="1:7" ht="19.5" customHeight="1">
      <c r="A47" s="325">
        <v>40</v>
      </c>
      <c r="B47" s="326">
        <v>1378</v>
      </c>
      <c r="C47" s="326">
        <v>1640</v>
      </c>
      <c r="D47" s="326">
        <v>2410</v>
      </c>
      <c r="E47" s="326">
        <v>3494</v>
      </c>
      <c r="F47" s="326">
        <v>5068</v>
      </c>
      <c r="G47" s="326">
        <v>6082</v>
      </c>
    </row>
    <row r="48" spans="1:7" ht="19.5" customHeight="1">
      <c r="A48" s="325">
        <v>41</v>
      </c>
      <c r="B48" s="326">
        <v>1347</v>
      </c>
      <c r="C48" s="326">
        <v>1605</v>
      </c>
      <c r="D48" s="326">
        <v>2357</v>
      </c>
      <c r="E48" s="326">
        <v>3417</v>
      </c>
      <c r="F48" s="326">
        <v>4955</v>
      </c>
      <c r="G48" s="326">
        <v>5946</v>
      </c>
    </row>
    <row r="49" spans="1:7" ht="19.5" customHeight="1">
      <c r="A49" s="325">
        <v>42</v>
      </c>
      <c r="B49" s="326">
        <v>1347</v>
      </c>
      <c r="C49" s="326">
        <v>1605</v>
      </c>
      <c r="D49" s="326">
        <v>2357</v>
      </c>
      <c r="E49" s="326">
        <v>3417</v>
      </c>
      <c r="F49" s="326">
        <v>4955</v>
      </c>
      <c r="G49" s="326">
        <v>5946</v>
      </c>
    </row>
    <row r="50" spans="1:7" ht="19.5" customHeight="1">
      <c r="A50" s="325">
        <v>43</v>
      </c>
      <c r="B50" s="326">
        <v>1347</v>
      </c>
      <c r="C50" s="326">
        <v>1605</v>
      </c>
      <c r="D50" s="326">
        <v>2357</v>
      </c>
      <c r="E50" s="326">
        <v>3417</v>
      </c>
      <c r="F50" s="326">
        <v>4955</v>
      </c>
      <c r="G50" s="326">
        <v>5946</v>
      </c>
    </row>
    <row r="51" spans="1:7" ht="19.5" customHeight="1">
      <c r="A51" s="325">
        <v>44</v>
      </c>
      <c r="B51" s="326">
        <v>1347</v>
      </c>
      <c r="C51" s="326">
        <v>1605</v>
      </c>
      <c r="D51" s="326">
        <v>2357</v>
      </c>
      <c r="E51" s="326">
        <v>3417</v>
      </c>
      <c r="F51" s="326">
        <v>4955</v>
      </c>
      <c r="G51" s="326">
        <v>5946</v>
      </c>
    </row>
    <row r="52" spans="1:7" ht="19.5" customHeight="1">
      <c r="A52" s="325">
        <v>45</v>
      </c>
      <c r="B52" s="326">
        <v>1347</v>
      </c>
      <c r="C52" s="326">
        <v>1605</v>
      </c>
      <c r="D52" s="326">
        <v>2357</v>
      </c>
      <c r="E52" s="326">
        <v>3417</v>
      </c>
      <c r="F52" s="326">
        <v>4955</v>
      </c>
      <c r="G52" s="326">
        <v>5946</v>
      </c>
    </row>
    <row r="53" spans="1:7" ht="19.5" customHeight="1">
      <c r="A53" s="325">
        <v>46</v>
      </c>
      <c r="B53" s="326">
        <v>1320</v>
      </c>
      <c r="C53" s="326">
        <v>1571</v>
      </c>
      <c r="D53" s="326">
        <v>2307</v>
      </c>
      <c r="E53" s="326">
        <v>3347</v>
      </c>
      <c r="F53" s="326">
        <v>4852</v>
      </c>
      <c r="G53" s="326">
        <v>5823</v>
      </c>
    </row>
    <row r="54" spans="1:7" ht="19.5" customHeight="1">
      <c r="A54" s="325">
        <v>47</v>
      </c>
      <c r="B54" s="326">
        <v>1320</v>
      </c>
      <c r="C54" s="326">
        <v>1571</v>
      </c>
      <c r="D54" s="326">
        <v>2307</v>
      </c>
      <c r="E54" s="326">
        <v>3347</v>
      </c>
      <c r="F54" s="326">
        <v>4852</v>
      </c>
      <c r="G54" s="326">
        <v>5823</v>
      </c>
    </row>
    <row r="55" spans="1:7" ht="19.5" customHeight="1">
      <c r="A55" s="325">
        <v>48</v>
      </c>
      <c r="B55" s="326">
        <v>1320</v>
      </c>
      <c r="C55" s="326">
        <v>1571</v>
      </c>
      <c r="D55" s="326">
        <v>2307</v>
      </c>
      <c r="E55" s="326">
        <v>3347</v>
      </c>
      <c r="F55" s="326">
        <v>4852</v>
      </c>
      <c r="G55" s="326">
        <v>5823</v>
      </c>
    </row>
    <row r="56" spans="1:7" ht="19.5" customHeight="1">
      <c r="A56" s="325">
        <v>49</v>
      </c>
      <c r="B56" s="326">
        <v>1320</v>
      </c>
      <c r="C56" s="326">
        <v>1571</v>
      </c>
      <c r="D56" s="326">
        <v>2307</v>
      </c>
      <c r="E56" s="326">
        <v>3347</v>
      </c>
      <c r="F56" s="326">
        <v>4852</v>
      </c>
      <c r="G56" s="326">
        <v>5823</v>
      </c>
    </row>
    <row r="57" spans="1:7" ht="19.5" customHeight="1">
      <c r="A57" s="325">
        <v>50</v>
      </c>
      <c r="B57" s="326">
        <v>1320</v>
      </c>
      <c r="C57" s="326">
        <v>1571</v>
      </c>
      <c r="D57" s="326">
        <v>2307</v>
      </c>
      <c r="E57" s="326">
        <v>3347</v>
      </c>
      <c r="F57" s="326">
        <v>4852</v>
      </c>
      <c r="G57" s="326">
        <v>5823</v>
      </c>
    </row>
    <row r="58" spans="1:7" ht="19.5" customHeight="1">
      <c r="A58" s="325">
        <v>51</v>
      </c>
      <c r="B58" s="326">
        <v>1295</v>
      </c>
      <c r="C58" s="326">
        <v>1541</v>
      </c>
      <c r="D58" s="326">
        <v>2465</v>
      </c>
      <c r="E58" s="326">
        <v>3284</v>
      </c>
      <c r="F58" s="326">
        <v>4761</v>
      </c>
      <c r="G58" s="326">
        <v>5713</v>
      </c>
    </row>
    <row r="59" spans="1:7" ht="19.5" customHeight="1">
      <c r="A59" s="325">
        <v>52</v>
      </c>
      <c r="B59" s="326">
        <v>1295</v>
      </c>
      <c r="C59" s="326">
        <v>1541</v>
      </c>
      <c r="D59" s="326">
        <v>2465</v>
      </c>
      <c r="E59" s="326">
        <v>3284</v>
      </c>
      <c r="F59" s="326">
        <v>4761</v>
      </c>
      <c r="G59" s="326">
        <v>5713</v>
      </c>
    </row>
    <row r="60" spans="1:7" ht="19.5" customHeight="1">
      <c r="A60" s="325">
        <v>53</v>
      </c>
      <c r="B60" s="326">
        <v>1295</v>
      </c>
      <c r="C60" s="326">
        <v>1541</v>
      </c>
      <c r="D60" s="326">
        <v>2465</v>
      </c>
      <c r="E60" s="326">
        <v>3284</v>
      </c>
      <c r="F60" s="326">
        <v>4761</v>
      </c>
      <c r="G60" s="326">
        <v>5713</v>
      </c>
    </row>
    <row r="61" spans="1:7" ht="19.5" customHeight="1">
      <c r="A61" s="325">
        <v>54</v>
      </c>
      <c r="B61" s="326">
        <v>1295</v>
      </c>
      <c r="C61" s="326">
        <v>1541</v>
      </c>
      <c r="D61" s="326">
        <v>2465</v>
      </c>
      <c r="E61" s="326">
        <v>3284</v>
      </c>
      <c r="F61" s="326">
        <v>4761</v>
      </c>
      <c r="G61" s="326">
        <v>5713</v>
      </c>
    </row>
    <row r="62" spans="1:7" ht="19.5" customHeight="1">
      <c r="A62" s="325">
        <v>55</v>
      </c>
      <c r="B62" s="326">
        <v>1295</v>
      </c>
      <c r="C62" s="326">
        <v>1541</v>
      </c>
      <c r="D62" s="326">
        <v>2465</v>
      </c>
      <c r="E62" s="326">
        <v>3284</v>
      </c>
      <c r="F62" s="326">
        <v>4761</v>
      </c>
      <c r="G62" s="326">
        <v>5713</v>
      </c>
    </row>
    <row r="63" spans="1:7" ht="19.5" customHeight="1">
      <c r="A63" s="325">
        <v>56</v>
      </c>
      <c r="B63" s="326">
        <v>1273</v>
      </c>
      <c r="C63" s="326">
        <v>1513</v>
      </c>
      <c r="D63" s="326">
        <v>2227</v>
      </c>
      <c r="E63" s="326">
        <v>3228</v>
      </c>
      <c r="F63" s="326">
        <v>4681</v>
      </c>
      <c r="G63" s="326">
        <v>5617</v>
      </c>
    </row>
    <row r="64" spans="1:7" ht="19.5" customHeight="1">
      <c r="A64" s="325">
        <v>57</v>
      </c>
      <c r="B64" s="326">
        <v>1273</v>
      </c>
      <c r="C64" s="326">
        <v>1513</v>
      </c>
      <c r="D64" s="326">
        <v>2227</v>
      </c>
      <c r="E64" s="326">
        <v>3228</v>
      </c>
      <c r="F64" s="326">
        <v>4681</v>
      </c>
      <c r="G64" s="326">
        <v>5617</v>
      </c>
    </row>
    <row r="65" spans="1:7" ht="19.5" customHeight="1">
      <c r="A65" s="325">
        <v>58</v>
      </c>
      <c r="B65" s="326">
        <v>1273</v>
      </c>
      <c r="C65" s="326">
        <v>1513</v>
      </c>
      <c r="D65" s="326">
        <v>2227</v>
      </c>
      <c r="E65" s="326">
        <v>3228</v>
      </c>
      <c r="F65" s="326">
        <v>4681</v>
      </c>
      <c r="G65" s="326">
        <v>5617</v>
      </c>
    </row>
    <row r="66" spans="1:7" ht="19.5" customHeight="1">
      <c r="A66" s="327">
        <v>59</v>
      </c>
      <c r="B66" s="328">
        <v>1273</v>
      </c>
      <c r="C66" s="328">
        <v>1513</v>
      </c>
      <c r="D66" s="328">
        <v>2227</v>
      </c>
      <c r="E66" s="328">
        <v>3228</v>
      </c>
      <c r="F66" s="328">
        <v>4681</v>
      </c>
      <c r="G66" s="328">
        <v>5617</v>
      </c>
    </row>
    <row r="67" spans="1:7" ht="19.5" customHeight="1">
      <c r="A67" s="323">
        <v>60</v>
      </c>
      <c r="B67" s="324">
        <v>1273</v>
      </c>
      <c r="C67" s="324">
        <v>1513</v>
      </c>
      <c r="D67" s="324">
        <v>2227</v>
      </c>
      <c r="E67" s="324">
        <v>3228</v>
      </c>
      <c r="F67" s="324">
        <v>4681</v>
      </c>
      <c r="G67" s="324">
        <v>5617</v>
      </c>
    </row>
    <row r="68" spans="1:7" ht="19.5" customHeight="1">
      <c r="A68" s="325">
        <v>61</v>
      </c>
      <c r="B68" s="326">
        <v>1253</v>
      </c>
      <c r="C68" s="326">
        <v>1491</v>
      </c>
      <c r="D68" s="326">
        <v>2191</v>
      </c>
      <c r="E68" s="326">
        <v>3179</v>
      </c>
      <c r="F68" s="326">
        <v>4609</v>
      </c>
      <c r="G68" s="326">
        <v>5531</v>
      </c>
    </row>
    <row r="69" spans="1:7" ht="19.5" customHeight="1">
      <c r="A69" s="325">
        <v>62</v>
      </c>
      <c r="B69" s="326">
        <v>1253</v>
      </c>
      <c r="C69" s="326">
        <v>1491</v>
      </c>
      <c r="D69" s="326">
        <v>2191</v>
      </c>
      <c r="E69" s="326">
        <v>3179</v>
      </c>
      <c r="F69" s="326">
        <v>4609</v>
      </c>
      <c r="G69" s="326">
        <v>5531</v>
      </c>
    </row>
    <row r="70" spans="1:7" ht="19.5" customHeight="1">
      <c r="A70" s="325">
        <v>63</v>
      </c>
      <c r="B70" s="326">
        <v>1253</v>
      </c>
      <c r="C70" s="326">
        <v>1491</v>
      </c>
      <c r="D70" s="326">
        <v>2191</v>
      </c>
      <c r="E70" s="326">
        <v>3179</v>
      </c>
      <c r="F70" s="326">
        <v>4609</v>
      </c>
      <c r="G70" s="326">
        <v>5531</v>
      </c>
    </row>
    <row r="71" spans="1:7" ht="19.5" customHeight="1">
      <c r="A71" s="325">
        <v>64</v>
      </c>
      <c r="B71" s="326">
        <v>1253</v>
      </c>
      <c r="C71" s="326">
        <v>1491</v>
      </c>
      <c r="D71" s="326">
        <v>2191</v>
      </c>
      <c r="E71" s="326">
        <v>3179</v>
      </c>
      <c r="F71" s="326">
        <v>4609</v>
      </c>
      <c r="G71" s="326">
        <v>5531</v>
      </c>
    </row>
    <row r="72" spans="1:7" ht="19.5" customHeight="1">
      <c r="A72" s="325">
        <v>65</v>
      </c>
      <c r="B72" s="326">
        <v>1253</v>
      </c>
      <c r="C72" s="326">
        <v>1491</v>
      </c>
      <c r="D72" s="326">
        <v>2191</v>
      </c>
      <c r="E72" s="326">
        <v>3179</v>
      </c>
      <c r="F72" s="326">
        <v>4609</v>
      </c>
      <c r="G72" s="326">
        <v>5531</v>
      </c>
    </row>
    <row r="73" spans="1:7" ht="19.5" customHeight="1">
      <c r="A73" s="325">
        <v>66</v>
      </c>
      <c r="B73" s="326">
        <v>1253</v>
      </c>
      <c r="C73" s="326">
        <v>1491</v>
      </c>
      <c r="D73" s="326">
        <v>2191</v>
      </c>
      <c r="E73" s="326">
        <v>3179</v>
      </c>
      <c r="F73" s="326">
        <v>4609</v>
      </c>
      <c r="G73" s="326">
        <v>5531</v>
      </c>
    </row>
    <row r="74" spans="1:7" ht="19.5" customHeight="1">
      <c r="A74" s="325">
        <v>67</v>
      </c>
      <c r="B74" s="326">
        <v>1253</v>
      </c>
      <c r="C74" s="326">
        <v>1491</v>
      </c>
      <c r="D74" s="326">
        <v>2191</v>
      </c>
      <c r="E74" s="326">
        <v>3179</v>
      </c>
      <c r="F74" s="326">
        <v>4609</v>
      </c>
      <c r="G74" s="326">
        <v>5531</v>
      </c>
    </row>
    <row r="75" spans="1:7" ht="19.5" customHeight="1">
      <c r="A75" s="325">
        <v>68</v>
      </c>
      <c r="B75" s="326">
        <v>1253</v>
      </c>
      <c r="C75" s="326">
        <v>1491</v>
      </c>
      <c r="D75" s="326">
        <v>2191</v>
      </c>
      <c r="E75" s="326">
        <v>3179</v>
      </c>
      <c r="F75" s="326">
        <v>4609</v>
      </c>
      <c r="G75" s="326">
        <v>5531</v>
      </c>
    </row>
    <row r="76" spans="1:7" ht="19.5" customHeight="1">
      <c r="A76" s="325">
        <v>69</v>
      </c>
      <c r="B76" s="326">
        <v>1253</v>
      </c>
      <c r="C76" s="326">
        <v>1491</v>
      </c>
      <c r="D76" s="326">
        <v>2191</v>
      </c>
      <c r="E76" s="326">
        <v>3179</v>
      </c>
      <c r="F76" s="326">
        <v>4609</v>
      </c>
      <c r="G76" s="326">
        <v>5531</v>
      </c>
    </row>
    <row r="77" spans="1:7" ht="19.5" customHeight="1">
      <c r="A77" s="325">
        <v>70</v>
      </c>
      <c r="B77" s="326">
        <v>1253</v>
      </c>
      <c r="C77" s="326">
        <v>1491</v>
      </c>
      <c r="D77" s="326">
        <v>2191</v>
      </c>
      <c r="E77" s="326">
        <v>3179</v>
      </c>
      <c r="F77" s="326">
        <v>4609</v>
      </c>
      <c r="G77" s="326">
        <v>5531</v>
      </c>
    </row>
    <row r="78" spans="1:7" ht="19.5" customHeight="1">
      <c r="A78" s="325">
        <v>71</v>
      </c>
      <c r="B78" s="326">
        <v>1237</v>
      </c>
      <c r="C78" s="326">
        <v>1472</v>
      </c>
      <c r="D78" s="326">
        <v>2163</v>
      </c>
      <c r="E78" s="326">
        <v>3137</v>
      </c>
      <c r="F78" s="326">
        <v>4548</v>
      </c>
      <c r="G78" s="326">
        <v>5458</v>
      </c>
    </row>
    <row r="79" spans="1:7" ht="19.5" customHeight="1">
      <c r="A79" s="325">
        <v>72</v>
      </c>
      <c r="B79" s="326">
        <v>1237</v>
      </c>
      <c r="C79" s="326">
        <v>1472</v>
      </c>
      <c r="D79" s="326">
        <v>2163</v>
      </c>
      <c r="E79" s="326">
        <v>3137</v>
      </c>
      <c r="F79" s="326">
        <v>4548</v>
      </c>
      <c r="G79" s="326">
        <v>5458</v>
      </c>
    </row>
    <row r="80" spans="1:7" ht="19.5" customHeight="1">
      <c r="A80" s="325">
        <v>73</v>
      </c>
      <c r="B80" s="326">
        <v>1237</v>
      </c>
      <c r="C80" s="326">
        <v>1472</v>
      </c>
      <c r="D80" s="326">
        <v>2163</v>
      </c>
      <c r="E80" s="326">
        <v>3137</v>
      </c>
      <c r="F80" s="326">
        <v>4548</v>
      </c>
      <c r="G80" s="326">
        <v>5458</v>
      </c>
    </row>
    <row r="81" spans="1:7" ht="19.5" customHeight="1">
      <c r="A81" s="325">
        <v>74</v>
      </c>
      <c r="B81" s="326">
        <v>1237</v>
      </c>
      <c r="C81" s="326">
        <v>1472</v>
      </c>
      <c r="D81" s="326">
        <v>2163</v>
      </c>
      <c r="E81" s="326">
        <v>3137</v>
      </c>
      <c r="F81" s="326">
        <v>4548</v>
      </c>
      <c r="G81" s="326">
        <v>5458</v>
      </c>
    </row>
    <row r="82" spans="1:7" ht="19.5" customHeight="1">
      <c r="A82" s="325">
        <v>75</v>
      </c>
      <c r="B82" s="326">
        <v>1237</v>
      </c>
      <c r="C82" s="326">
        <v>1472</v>
      </c>
      <c r="D82" s="326">
        <v>2163</v>
      </c>
      <c r="E82" s="326">
        <v>3137</v>
      </c>
      <c r="F82" s="326">
        <v>4548</v>
      </c>
      <c r="G82" s="326">
        <v>5458</v>
      </c>
    </row>
    <row r="83" spans="1:7" ht="19.5" customHeight="1">
      <c r="A83" s="325">
        <v>76</v>
      </c>
      <c r="B83" s="326">
        <v>1237</v>
      </c>
      <c r="C83" s="326">
        <v>1472</v>
      </c>
      <c r="D83" s="326">
        <v>2163</v>
      </c>
      <c r="E83" s="326">
        <v>3137</v>
      </c>
      <c r="F83" s="326">
        <v>4548</v>
      </c>
      <c r="G83" s="326">
        <v>5458</v>
      </c>
    </row>
    <row r="84" spans="1:7" ht="19.5" customHeight="1">
      <c r="A84" s="325">
        <v>77</v>
      </c>
      <c r="B84" s="326">
        <v>1237</v>
      </c>
      <c r="C84" s="326">
        <v>1472</v>
      </c>
      <c r="D84" s="326">
        <v>2163</v>
      </c>
      <c r="E84" s="326">
        <v>3137</v>
      </c>
      <c r="F84" s="326">
        <v>4548</v>
      </c>
      <c r="G84" s="326">
        <v>5458</v>
      </c>
    </row>
    <row r="85" spans="1:7" ht="19.5" customHeight="1">
      <c r="A85" s="325">
        <v>78</v>
      </c>
      <c r="B85" s="326">
        <v>1237</v>
      </c>
      <c r="C85" s="326">
        <v>1472</v>
      </c>
      <c r="D85" s="326">
        <v>2163</v>
      </c>
      <c r="E85" s="326">
        <v>3137</v>
      </c>
      <c r="F85" s="326">
        <v>4548</v>
      </c>
      <c r="G85" s="326">
        <v>5458</v>
      </c>
    </row>
    <row r="86" spans="1:7" ht="19.5" customHeight="1">
      <c r="A86" s="325">
        <v>79</v>
      </c>
      <c r="B86" s="326">
        <v>1237</v>
      </c>
      <c r="C86" s="326">
        <v>1472</v>
      </c>
      <c r="D86" s="326">
        <v>2163</v>
      </c>
      <c r="E86" s="326">
        <v>3137</v>
      </c>
      <c r="F86" s="326">
        <v>4548</v>
      </c>
      <c r="G86" s="326">
        <v>5458</v>
      </c>
    </row>
    <row r="87" spans="1:7" ht="19.5" customHeight="1">
      <c r="A87" s="327">
        <v>80</v>
      </c>
      <c r="B87" s="328">
        <v>1237</v>
      </c>
      <c r="C87" s="328">
        <v>1472</v>
      </c>
      <c r="D87" s="328">
        <v>2163</v>
      </c>
      <c r="E87" s="328">
        <v>3137</v>
      </c>
      <c r="F87" s="328">
        <v>4548</v>
      </c>
      <c r="G87" s="328">
        <v>5458</v>
      </c>
    </row>
    <row r="88" spans="1:7" ht="19.5" customHeight="1">
      <c r="A88" s="323">
        <v>81</v>
      </c>
      <c r="B88" s="324">
        <v>1223</v>
      </c>
      <c r="C88" s="324">
        <v>1455</v>
      </c>
      <c r="D88" s="324">
        <v>2138</v>
      </c>
      <c r="E88" s="324">
        <v>3101</v>
      </c>
      <c r="F88" s="324">
        <v>4498</v>
      </c>
      <c r="G88" s="324">
        <v>5398</v>
      </c>
    </row>
    <row r="89" spans="1:7" ht="19.5" customHeight="1">
      <c r="A89" s="325">
        <v>82</v>
      </c>
      <c r="B89" s="326">
        <v>1223</v>
      </c>
      <c r="C89" s="326">
        <v>1455</v>
      </c>
      <c r="D89" s="326">
        <v>2138</v>
      </c>
      <c r="E89" s="326">
        <v>3101</v>
      </c>
      <c r="F89" s="326">
        <v>4498</v>
      </c>
      <c r="G89" s="326">
        <v>5398</v>
      </c>
    </row>
    <row r="90" spans="1:7" ht="19.5" customHeight="1">
      <c r="A90" s="325">
        <v>83</v>
      </c>
      <c r="B90" s="326">
        <v>1223</v>
      </c>
      <c r="C90" s="326">
        <v>1455</v>
      </c>
      <c r="D90" s="326">
        <v>2138</v>
      </c>
      <c r="E90" s="326">
        <v>3101</v>
      </c>
      <c r="F90" s="326">
        <v>4498</v>
      </c>
      <c r="G90" s="326">
        <v>5398</v>
      </c>
    </row>
    <row r="91" spans="1:7" ht="19.5" customHeight="1">
      <c r="A91" s="325">
        <v>84</v>
      </c>
      <c r="B91" s="326">
        <v>1223</v>
      </c>
      <c r="C91" s="326">
        <v>1455</v>
      </c>
      <c r="D91" s="326">
        <v>2138</v>
      </c>
      <c r="E91" s="326">
        <v>3101</v>
      </c>
      <c r="F91" s="326">
        <v>4498</v>
      </c>
      <c r="G91" s="326">
        <v>5398</v>
      </c>
    </row>
    <row r="92" spans="1:7" ht="19.5" customHeight="1">
      <c r="A92" s="325">
        <v>85</v>
      </c>
      <c r="B92" s="326">
        <v>1223</v>
      </c>
      <c r="C92" s="326">
        <v>1455</v>
      </c>
      <c r="D92" s="326">
        <v>2138</v>
      </c>
      <c r="E92" s="326">
        <v>3101</v>
      </c>
      <c r="F92" s="326">
        <v>4498</v>
      </c>
      <c r="G92" s="326">
        <v>5398</v>
      </c>
    </row>
    <row r="93" spans="1:7" ht="19.5" customHeight="1">
      <c r="A93" s="325">
        <v>86</v>
      </c>
      <c r="B93" s="326">
        <v>1223</v>
      </c>
      <c r="C93" s="326">
        <v>1455</v>
      </c>
      <c r="D93" s="326">
        <v>2138</v>
      </c>
      <c r="E93" s="326">
        <v>3101</v>
      </c>
      <c r="F93" s="326">
        <v>4498</v>
      </c>
      <c r="G93" s="326">
        <v>5398</v>
      </c>
    </row>
    <row r="94" spans="1:7" ht="19.5" customHeight="1">
      <c r="A94" s="325">
        <v>87</v>
      </c>
      <c r="B94" s="326">
        <v>1223</v>
      </c>
      <c r="C94" s="326">
        <v>1455</v>
      </c>
      <c r="D94" s="326">
        <v>2138</v>
      </c>
      <c r="E94" s="326">
        <v>3101</v>
      </c>
      <c r="F94" s="326">
        <v>4498</v>
      </c>
      <c r="G94" s="326">
        <v>5398</v>
      </c>
    </row>
    <row r="95" spans="1:7" ht="19.5" customHeight="1">
      <c r="A95" s="325">
        <v>88</v>
      </c>
      <c r="B95" s="326">
        <v>1223</v>
      </c>
      <c r="C95" s="326">
        <v>1455</v>
      </c>
      <c r="D95" s="326">
        <v>2138</v>
      </c>
      <c r="E95" s="326">
        <v>3101</v>
      </c>
      <c r="F95" s="326">
        <v>4498</v>
      </c>
      <c r="G95" s="326">
        <v>5398</v>
      </c>
    </row>
    <row r="96" spans="1:7" ht="19.5" customHeight="1">
      <c r="A96" s="325">
        <v>89</v>
      </c>
      <c r="B96" s="326">
        <v>1223</v>
      </c>
      <c r="C96" s="326">
        <v>1455</v>
      </c>
      <c r="D96" s="326">
        <v>2138</v>
      </c>
      <c r="E96" s="326">
        <v>3101</v>
      </c>
      <c r="F96" s="326">
        <v>4498</v>
      </c>
      <c r="G96" s="326">
        <v>5398</v>
      </c>
    </row>
    <row r="97" spans="1:7" ht="19.5" customHeight="1">
      <c r="A97" s="325">
        <v>90</v>
      </c>
      <c r="B97" s="326">
        <v>1223</v>
      </c>
      <c r="C97" s="326">
        <v>1455</v>
      </c>
      <c r="D97" s="326">
        <v>2138</v>
      </c>
      <c r="E97" s="326">
        <v>3101</v>
      </c>
      <c r="F97" s="326">
        <v>4498</v>
      </c>
      <c r="G97" s="326">
        <v>5398</v>
      </c>
    </row>
    <row r="98" spans="1:7" ht="19.5" customHeight="1">
      <c r="A98" s="325">
        <v>91</v>
      </c>
      <c r="B98" s="326">
        <v>1212</v>
      </c>
      <c r="C98" s="326">
        <v>1441</v>
      </c>
      <c r="D98" s="326">
        <v>2119</v>
      </c>
      <c r="E98" s="326">
        <v>3073</v>
      </c>
      <c r="F98" s="326">
        <v>4457</v>
      </c>
      <c r="G98" s="326">
        <v>5348</v>
      </c>
    </row>
    <row r="99" spans="1:7" ht="19.5" customHeight="1">
      <c r="A99" s="325">
        <v>92</v>
      </c>
      <c r="B99" s="326">
        <v>1212</v>
      </c>
      <c r="C99" s="326">
        <v>1441</v>
      </c>
      <c r="D99" s="326">
        <v>2119</v>
      </c>
      <c r="E99" s="326">
        <v>3073</v>
      </c>
      <c r="F99" s="326">
        <v>4457</v>
      </c>
      <c r="G99" s="326">
        <v>5348</v>
      </c>
    </row>
    <row r="100" spans="1:7" ht="19.5" customHeight="1">
      <c r="A100" s="325">
        <v>93</v>
      </c>
      <c r="B100" s="326">
        <v>1212</v>
      </c>
      <c r="C100" s="326">
        <v>1441</v>
      </c>
      <c r="D100" s="326">
        <v>2119</v>
      </c>
      <c r="E100" s="326">
        <v>3073</v>
      </c>
      <c r="F100" s="326">
        <v>4457</v>
      </c>
      <c r="G100" s="326">
        <v>5348</v>
      </c>
    </row>
    <row r="101" spans="1:7" ht="19.5" customHeight="1">
      <c r="A101" s="325">
        <v>94</v>
      </c>
      <c r="B101" s="326">
        <v>1212</v>
      </c>
      <c r="C101" s="326">
        <v>1441</v>
      </c>
      <c r="D101" s="326">
        <v>2119</v>
      </c>
      <c r="E101" s="326">
        <v>3073</v>
      </c>
      <c r="F101" s="326">
        <v>4457</v>
      </c>
      <c r="G101" s="326">
        <v>5348</v>
      </c>
    </row>
    <row r="102" spans="1:7" ht="19.5" customHeight="1">
      <c r="A102" s="325">
        <v>95</v>
      </c>
      <c r="B102" s="326">
        <v>1212</v>
      </c>
      <c r="C102" s="326">
        <v>1441</v>
      </c>
      <c r="D102" s="326">
        <v>2119</v>
      </c>
      <c r="E102" s="326">
        <v>3073</v>
      </c>
      <c r="F102" s="326">
        <v>4457</v>
      </c>
      <c r="G102" s="326">
        <v>5348</v>
      </c>
    </row>
    <row r="103" spans="1:7" ht="19.5" customHeight="1">
      <c r="A103" s="325">
        <v>96</v>
      </c>
      <c r="B103" s="326">
        <v>1212</v>
      </c>
      <c r="C103" s="326">
        <v>1441</v>
      </c>
      <c r="D103" s="326">
        <v>2119</v>
      </c>
      <c r="E103" s="326">
        <v>3073</v>
      </c>
      <c r="F103" s="326">
        <v>4457</v>
      </c>
      <c r="G103" s="326">
        <v>5348</v>
      </c>
    </row>
    <row r="104" spans="1:7" ht="19.5" customHeight="1">
      <c r="A104" s="325">
        <v>97</v>
      </c>
      <c r="B104" s="326">
        <v>1212</v>
      </c>
      <c r="C104" s="326">
        <v>1441</v>
      </c>
      <c r="D104" s="326">
        <v>2119</v>
      </c>
      <c r="E104" s="326">
        <v>3073</v>
      </c>
      <c r="F104" s="326">
        <v>4457</v>
      </c>
      <c r="G104" s="326">
        <v>5348</v>
      </c>
    </row>
    <row r="105" spans="1:7" ht="19.5" customHeight="1">
      <c r="A105" s="325">
        <v>98</v>
      </c>
      <c r="B105" s="326">
        <v>1212</v>
      </c>
      <c r="C105" s="326">
        <v>1441</v>
      </c>
      <c r="D105" s="326">
        <v>2119</v>
      </c>
      <c r="E105" s="326">
        <v>3073</v>
      </c>
      <c r="F105" s="326">
        <v>4457</v>
      </c>
      <c r="G105" s="326">
        <v>5348</v>
      </c>
    </row>
    <row r="106" spans="1:7" ht="19.5" customHeight="1">
      <c r="A106" s="325">
        <v>99</v>
      </c>
      <c r="B106" s="326">
        <v>1212</v>
      </c>
      <c r="C106" s="326">
        <v>1441</v>
      </c>
      <c r="D106" s="326">
        <v>2119</v>
      </c>
      <c r="E106" s="326">
        <v>3073</v>
      </c>
      <c r="F106" s="326">
        <v>4457</v>
      </c>
      <c r="G106" s="326">
        <v>5348</v>
      </c>
    </row>
    <row r="107" spans="1:7" ht="19.5" customHeight="1">
      <c r="A107" s="325">
        <v>100</v>
      </c>
      <c r="B107" s="326">
        <v>1212</v>
      </c>
      <c r="C107" s="326">
        <v>1441</v>
      </c>
      <c r="D107" s="326">
        <v>2119</v>
      </c>
      <c r="E107" s="326">
        <v>3073</v>
      </c>
      <c r="F107" s="326">
        <v>4457</v>
      </c>
      <c r="G107" s="326">
        <v>5348</v>
      </c>
    </row>
    <row r="108" spans="1:7" ht="19.5" customHeight="1">
      <c r="A108" s="327">
        <v>101</v>
      </c>
      <c r="B108" s="328">
        <v>1203</v>
      </c>
      <c r="C108" s="328">
        <v>1433</v>
      </c>
      <c r="D108" s="328">
        <v>2105</v>
      </c>
      <c r="E108" s="328">
        <v>3051</v>
      </c>
      <c r="F108" s="328">
        <v>4426</v>
      </c>
      <c r="G108" s="328">
        <v>5311</v>
      </c>
    </row>
  </sheetData>
  <sheetProtection/>
  <mergeCells count="8">
    <mergeCell ref="A2:G2"/>
    <mergeCell ref="A3:G3"/>
    <mergeCell ref="B5:B6"/>
    <mergeCell ref="C5:C6"/>
    <mergeCell ref="D5:D6"/>
    <mergeCell ref="E5:E6"/>
    <mergeCell ref="F5:F6"/>
    <mergeCell ref="G5:G6"/>
  </mergeCells>
  <printOptions horizontalCentered="1"/>
  <pageMargins left="0.9055118110236221" right="0.5118110236220472" top="0.7480314960629921" bottom="0.7480314960629921" header="0.5118110236220472" footer="0.5118110236220472"/>
  <pageSetup firstPageNumber="36" useFirstPageNumber="1" horizontalDpi="300" verticalDpi="300" orientation="landscape" paperSize="9" r:id="rId1"/>
  <headerFooter alignWithMargins="0">
    <oddFooter>&amp;CTrang &amp;P</oddFooter>
  </headerFooter>
</worksheet>
</file>

<file path=xl/worksheets/sheet7.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7">
      <selection activeCell="E13" sqref="E13"/>
    </sheetView>
  </sheetViews>
  <sheetFormatPr defaultColWidth="8.88671875" defaultRowHeight="16.5"/>
  <cols>
    <col min="1" max="1" width="6.3359375" style="96" customWidth="1"/>
    <col min="2" max="2" width="38.77734375" style="97" customWidth="1"/>
    <col min="3" max="3" width="9.88671875" style="76" customWidth="1"/>
    <col min="4" max="4" width="16.99609375" style="76" customWidth="1"/>
    <col min="5" max="5" width="27.21484375" style="83" customWidth="1"/>
    <col min="6" max="6" width="13.5546875" style="83" customWidth="1"/>
    <col min="7" max="7" width="14.5546875" style="83" bestFit="1" customWidth="1"/>
    <col min="8" max="16384" width="8.88671875" style="83" customWidth="1"/>
  </cols>
  <sheetData>
    <row r="1" ht="16.5">
      <c r="F1" s="83" t="s">
        <v>298</v>
      </c>
    </row>
    <row r="2" spans="1:5" ht="26.25" customHeight="1">
      <c r="A2" s="463" t="s">
        <v>303</v>
      </c>
      <c r="B2" s="463"/>
      <c r="C2" s="463"/>
      <c r="D2" s="463"/>
      <c r="E2" s="463"/>
    </row>
    <row r="3" spans="1:5" ht="16.5">
      <c r="A3" s="462" t="s">
        <v>287</v>
      </c>
      <c r="B3" s="462"/>
      <c r="C3" s="462"/>
      <c r="D3" s="462"/>
      <c r="E3" s="462"/>
    </row>
    <row r="4" spans="1:4" ht="16.5">
      <c r="A4" s="84"/>
      <c r="B4" s="84"/>
      <c r="C4" s="84"/>
      <c r="D4" s="84"/>
    </row>
    <row r="5" spans="1:6" s="86" customFormat="1" ht="27" customHeight="1">
      <c r="A5" s="85" t="s">
        <v>0</v>
      </c>
      <c r="B5" s="85" t="s">
        <v>144</v>
      </c>
      <c r="C5" s="85" t="s">
        <v>63</v>
      </c>
      <c r="D5" s="85" t="s">
        <v>145</v>
      </c>
      <c r="E5" s="85" t="s">
        <v>160</v>
      </c>
      <c r="F5" s="85" t="s">
        <v>299</v>
      </c>
    </row>
    <row r="6" spans="1:6" s="71" customFormat="1" ht="21.75" customHeight="1">
      <c r="A6" s="80">
        <v>1</v>
      </c>
      <c r="B6" s="87" t="s">
        <v>87</v>
      </c>
      <c r="C6" s="88" t="s">
        <v>34</v>
      </c>
      <c r="D6" s="89">
        <v>110000</v>
      </c>
      <c r="E6" s="90" t="s">
        <v>161</v>
      </c>
      <c r="F6" s="81"/>
    </row>
    <row r="7" spans="1:6" s="71" customFormat="1" ht="21.75" customHeight="1">
      <c r="A7" s="80">
        <v>2</v>
      </c>
      <c r="B7" s="87" t="s">
        <v>93</v>
      </c>
      <c r="C7" s="88" t="s">
        <v>34</v>
      </c>
      <c r="D7" s="89">
        <v>209091</v>
      </c>
      <c r="E7" s="90" t="s">
        <v>162</v>
      </c>
      <c r="F7" s="81"/>
    </row>
    <row r="8" spans="1:6" s="71" customFormat="1" ht="21.75" customHeight="1">
      <c r="A8" s="80">
        <v>3</v>
      </c>
      <c r="B8" s="87" t="s">
        <v>86</v>
      </c>
      <c r="C8" s="88" t="s">
        <v>34</v>
      </c>
      <c r="D8" s="89">
        <v>195454</v>
      </c>
      <c r="E8" s="90" t="s">
        <v>162</v>
      </c>
      <c r="F8" s="81"/>
    </row>
    <row r="9" spans="1:6" s="71" customFormat="1" ht="21.75" customHeight="1">
      <c r="A9" s="80">
        <v>4</v>
      </c>
      <c r="B9" s="87" t="s">
        <v>85</v>
      </c>
      <c r="C9" s="88" t="s">
        <v>124</v>
      </c>
      <c r="D9" s="89">
        <v>1363000</v>
      </c>
      <c r="E9" s="90" t="s">
        <v>177</v>
      </c>
      <c r="F9" s="81"/>
    </row>
    <row r="10" spans="1:6" s="71" customFormat="1" ht="21.75" customHeight="1">
      <c r="A10" s="80">
        <v>4</v>
      </c>
      <c r="B10" s="87" t="s">
        <v>159</v>
      </c>
      <c r="C10" s="88" t="s">
        <v>124</v>
      </c>
      <c r="D10" s="89">
        <v>1130000</v>
      </c>
      <c r="E10" s="90" t="s">
        <v>180</v>
      </c>
      <c r="F10" s="81"/>
    </row>
    <row r="11" spans="1:6" s="71" customFormat="1" ht="21.75" customHeight="1">
      <c r="A11" s="80">
        <v>5</v>
      </c>
      <c r="B11" s="87" t="s">
        <v>80</v>
      </c>
      <c r="C11" s="88" t="s">
        <v>124</v>
      </c>
      <c r="D11" s="89">
        <v>14200000</v>
      </c>
      <c r="E11" s="90" t="s">
        <v>177</v>
      </c>
      <c r="F11" s="81"/>
    </row>
    <row r="12" spans="1:6" s="71" customFormat="1" ht="21.75" customHeight="1">
      <c r="A12" s="80">
        <v>6</v>
      </c>
      <c r="B12" s="87" t="s">
        <v>125</v>
      </c>
      <c r="C12" s="88" t="s">
        <v>124</v>
      </c>
      <c r="D12" s="89">
        <v>17200000</v>
      </c>
      <c r="E12" s="90" t="s">
        <v>177</v>
      </c>
      <c r="F12" s="81"/>
    </row>
    <row r="13" spans="1:6" s="71" customFormat="1" ht="21.75" customHeight="1">
      <c r="A13" s="80">
        <v>7</v>
      </c>
      <c r="B13" s="87" t="s">
        <v>71</v>
      </c>
      <c r="C13" s="88" t="s">
        <v>124</v>
      </c>
      <c r="D13" s="89">
        <v>17500000</v>
      </c>
      <c r="E13" s="90" t="s">
        <v>177</v>
      </c>
      <c r="F13" s="81"/>
    </row>
    <row r="14" spans="1:6" s="71" customFormat="1" ht="21.75" customHeight="1">
      <c r="A14" s="80">
        <v>8</v>
      </c>
      <c r="B14" s="87" t="s">
        <v>126</v>
      </c>
      <c r="C14" s="88" t="s">
        <v>124</v>
      </c>
      <c r="D14" s="89">
        <v>20000000</v>
      </c>
      <c r="E14" s="90" t="s">
        <v>177</v>
      </c>
      <c r="F14" s="81"/>
    </row>
    <row r="15" spans="1:6" s="71" customFormat="1" ht="21.75" customHeight="1">
      <c r="A15" s="80">
        <v>9</v>
      </c>
      <c r="B15" s="87" t="s">
        <v>68</v>
      </c>
      <c r="C15" s="88" t="s">
        <v>34</v>
      </c>
      <c r="D15" s="89">
        <v>3150000</v>
      </c>
      <c r="E15" s="90"/>
      <c r="F15" s="81"/>
    </row>
    <row r="16" spans="1:6" s="71" customFormat="1" ht="21.75" customHeight="1">
      <c r="A16" s="80">
        <v>10</v>
      </c>
      <c r="B16" s="87" t="s">
        <v>69</v>
      </c>
      <c r="C16" s="88" t="s">
        <v>34</v>
      </c>
      <c r="D16" s="89">
        <v>3360000</v>
      </c>
      <c r="E16" s="90"/>
      <c r="F16" s="81"/>
    </row>
    <row r="17" spans="1:6" s="71" customFormat="1" ht="21.75" customHeight="1">
      <c r="A17" s="80">
        <v>11</v>
      </c>
      <c r="B17" s="254" t="s">
        <v>183</v>
      </c>
      <c r="C17" s="80" t="s">
        <v>72</v>
      </c>
      <c r="D17" s="81">
        <f>1469000/17/1.37</f>
        <v>63074.28080721339</v>
      </c>
      <c r="E17" s="90"/>
      <c r="F17" s="81"/>
    </row>
    <row r="18" spans="1:6" s="71" customFormat="1" ht="21.75" customHeight="1">
      <c r="A18" s="80">
        <v>12</v>
      </c>
      <c r="B18" s="254" t="s">
        <v>185</v>
      </c>
      <c r="C18" s="80" t="s">
        <v>72</v>
      </c>
      <c r="D18" s="81">
        <f>1279000/17/1.37</f>
        <v>54916.27307857449</v>
      </c>
      <c r="E18" s="90"/>
      <c r="F18" s="81"/>
    </row>
    <row r="19" spans="1:6" s="71" customFormat="1" ht="21.75" customHeight="1">
      <c r="A19" s="80">
        <v>13</v>
      </c>
      <c r="B19" s="254" t="s">
        <v>184</v>
      </c>
      <c r="C19" s="80" t="s">
        <v>72</v>
      </c>
      <c r="D19" s="81">
        <f>1279000/17/1.37</f>
        <v>54916.27307857449</v>
      </c>
      <c r="E19" s="90"/>
      <c r="F19" s="81"/>
    </row>
    <row r="20" spans="1:6" s="71" customFormat="1" ht="21.75" customHeight="1">
      <c r="A20" s="80">
        <v>15</v>
      </c>
      <c r="B20" s="91" t="s">
        <v>178</v>
      </c>
      <c r="C20" s="80" t="s">
        <v>110</v>
      </c>
      <c r="D20" s="81">
        <v>17790</v>
      </c>
      <c r="E20" s="90"/>
      <c r="F20" s="81"/>
    </row>
    <row r="21" spans="1:8" s="71" customFormat="1" ht="21.75" customHeight="1">
      <c r="A21" s="80">
        <v>16</v>
      </c>
      <c r="B21" s="91" t="s">
        <v>146</v>
      </c>
      <c r="C21" s="88" t="s">
        <v>34</v>
      </c>
      <c r="D21" s="81">
        <v>9000</v>
      </c>
      <c r="E21" s="90"/>
      <c r="F21" s="81"/>
      <c r="H21" s="82"/>
    </row>
    <row r="22" spans="1:6" ht="21.75" customHeight="1">
      <c r="A22" s="92"/>
      <c r="B22" s="93"/>
      <c r="C22" s="94"/>
      <c r="D22" s="94"/>
      <c r="E22" s="95"/>
      <c r="F22" s="331"/>
    </row>
  </sheetData>
  <sheetProtection/>
  <mergeCells count="2">
    <mergeCell ref="A3:E3"/>
    <mergeCell ref="A2:E2"/>
  </mergeCells>
  <conditionalFormatting sqref="B17:B19">
    <cfRule type="expression" priority="2" dxfId="0" stopIfTrue="1">
      <formula>#REF!=""</formula>
    </cfRule>
  </conditionalFormatting>
  <conditionalFormatting sqref="B17:B19">
    <cfRule type="expression" priority="1" dxfId="0" stopIfTrue="1">
      <formula>#REF!=""</formula>
    </cfRule>
  </conditionalFormatting>
  <printOptions horizontalCentered="1"/>
  <pageMargins left="0.9055118110236221" right="0.5118110236220472" top="0.7480314960629921" bottom="0.7480314960629921" header="0.5118110236220472" footer="0.5118110236220472"/>
  <pageSetup firstPageNumber="37" useFirstPageNumber="1" horizontalDpi="300" verticalDpi="300" orientation="landscape" paperSize="9" r:id="rId1"/>
  <headerFooter alignWithMargins="0">
    <oddFooter>&amp;CTrang &amp;P</oddFooter>
  </headerFooter>
</worksheet>
</file>

<file path=xl/worksheets/sheet8.xml><?xml version="1.0" encoding="utf-8"?>
<worksheet xmlns="http://schemas.openxmlformats.org/spreadsheetml/2006/main" xmlns:r="http://schemas.openxmlformats.org/officeDocument/2006/relationships">
  <dimension ref="A1:Q94"/>
  <sheetViews>
    <sheetView zoomScale="80" zoomScaleNormal="80" zoomScaleSheetLayoutView="100" zoomScalePageLayoutView="0" workbookViewId="0" topLeftCell="A86">
      <selection activeCell="H100" sqref="H100"/>
    </sheetView>
  </sheetViews>
  <sheetFormatPr defaultColWidth="8.88671875" defaultRowHeight="16.5"/>
  <cols>
    <col min="1" max="1" width="17.4453125" style="0" customWidth="1"/>
    <col min="3" max="3" width="5.21484375" style="33" customWidth="1"/>
    <col min="4" max="4" width="25.3359375" style="0" customWidth="1"/>
    <col min="5" max="5" width="12.88671875" style="0" customWidth="1"/>
    <col min="6" max="6" width="5.99609375" style="0" customWidth="1"/>
    <col min="7" max="7" width="0" style="0" hidden="1" customWidth="1"/>
    <col min="8" max="9" width="5.4453125" style="0" customWidth="1"/>
    <col min="10" max="10" width="4.99609375" style="0" bestFit="1" customWidth="1"/>
    <col min="11" max="11" width="6.5546875" style="0" customWidth="1"/>
    <col min="12" max="12" width="7.6640625" style="0" bestFit="1" customWidth="1"/>
    <col min="13" max="13" width="11.99609375" style="0" customWidth="1"/>
    <col min="14" max="14" width="10.3359375" style="0" customWidth="1"/>
    <col min="15" max="15" width="9.6640625" style="341" bestFit="1" customWidth="1"/>
    <col min="16" max="16" width="9.6640625" style="0" customWidth="1"/>
    <col min="17" max="17" width="9.6640625" style="0" bestFit="1" customWidth="1"/>
  </cols>
  <sheetData>
    <row r="1" spans="16:17" ht="30.75" customHeight="1">
      <c r="P1" s="464" t="s">
        <v>301</v>
      </c>
      <c r="Q1" s="464"/>
    </row>
    <row r="2" spans="1:17" ht="27.75" customHeight="1" hidden="1">
      <c r="A2" s="473" t="s">
        <v>300</v>
      </c>
      <c r="B2" s="473"/>
      <c r="C2" s="473"/>
      <c r="D2" s="473"/>
      <c r="E2" s="473"/>
      <c r="F2" s="473"/>
      <c r="G2" s="473"/>
      <c r="H2" s="473"/>
      <c r="I2" s="473"/>
      <c r="J2" s="473"/>
      <c r="K2" s="473"/>
      <c r="L2" s="473"/>
      <c r="M2" s="473"/>
      <c r="N2" s="473"/>
      <c r="O2" s="473"/>
      <c r="P2" s="473"/>
      <c r="Q2" s="473"/>
    </row>
    <row r="3" spans="1:17" ht="33.75" customHeight="1" hidden="1">
      <c r="A3" s="474"/>
      <c r="B3" s="474"/>
      <c r="C3" s="474"/>
      <c r="D3" s="474"/>
      <c r="E3" s="474"/>
      <c r="F3" s="474"/>
      <c r="G3" s="474"/>
      <c r="H3" s="474"/>
      <c r="I3" s="474"/>
      <c r="J3" s="474"/>
      <c r="K3" s="474"/>
      <c r="L3" s="474"/>
      <c r="M3" s="474"/>
      <c r="N3" s="474"/>
      <c r="O3" s="474"/>
      <c r="P3" s="474"/>
      <c r="Q3" s="474"/>
    </row>
    <row r="4" spans="1:17" ht="16.5" hidden="1">
      <c r="A4" s="475" t="s">
        <v>230</v>
      </c>
      <c r="B4" s="475"/>
      <c r="C4" s="475"/>
      <c r="D4" s="475"/>
      <c r="E4" s="475"/>
      <c r="F4" s="475"/>
      <c r="G4" s="475"/>
      <c r="H4" s="475"/>
      <c r="I4" s="475"/>
      <c r="J4" s="475"/>
      <c r="K4" s="475"/>
      <c r="L4" s="475"/>
      <c r="M4" s="475"/>
      <c r="N4" s="475"/>
      <c r="O4" s="475"/>
      <c r="P4" s="475"/>
      <c r="Q4" s="475"/>
    </row>
    <row r="5" spans="1:17" ht="16.5" hidden="1">
      <c r="A5" s="466" t="s">
        <v>231</v>
      </c>
      <c r="B5" s="466"/>
      <c r="C5" s="466"/>
      <c r="D5" s="466"/>
      <c r="E5" s="466"/>
      <c r="F5" s="466"/>
      <c r="G5" s="466"/>
      <c r="H5" s="466"/>
      <c r="I5" s="466"/>
      <c r="J5" s="466"/>
      <c r="K5" s="466"/>
      <c r="L5" s="466"/>
      <c r="M5" s="466"/>
      <c r="N5" s="466"/>
      <c r="O5" s="466"/>
      <c r="P5" s="466"/>
      <c r="Q5" s="466"/>
    </row>
    <row r="6" spans="1:17" ht="16.5" hidden="1">
      <c r="A6" s="476" t="s">
        <v>232</v>
      </c>
      <c r="B6" s="476"/>
      <c r="C6" s="476"/>
      <c r="D6" s="476"/>
      <c r="E6" s="476"/>
      <c r="F6" s="476"/>
      <c r="G6" s="476"/>
      <c r="H6" s="476"/>
      <c r="I6" s="476"/>
      <c r="J6" s="476"/>
      <c r="K6" s="476"/>
      <c r="L6" s="476"/>
      <c r="M6" s="476"/>
      <c r="N6" s="476"/>
      <c r="O6" s="476"/>
      <c r="P6" s="476"/>
      <c r="Q6" s="476"/>
    </row>
    <row r="7" spans="1:17" ht="16.5" customHeight="1" hidden="1">
      <c r="A7" s="467" t="s">
        <v>121</v>
      </c>
      <c r="B7" s="468" t="s">
        <v>63</v>
      </c>
      <c r="C7" s="468" t="s">
        <v>277</v>
      </c>
      <c r="D7" s="467" t="s">
        <v>122</v>
      </c>
      <c r="E7" s="481" t="s">
        <v>123</v>
      </c>
      <c r="F7" s="482"/>
      <c r="G7" s="482"/>
      <c r="H7" s="482"/>
      <c r="I7" s="483"/>
      <c r="J7" s="468" t="s">
        <v>278</v>
      </c>
      <c r="K7" s="468" t="s">
        <v>279</v>
      </c>
      <c r="L7" s="468" t="s">
        <v>280</v>
      </c>
      <c r="M7" s="479" t="s">
        <v>283</v>
      </c>
      <c r="N7" s="469" t="s">
        <v>282</v>
      </c>
      <c r="O7" s="471" t="s">
        <v>145</v>
      </c>
      <c r="P7" s="259" t="s">
        <v>243</v>
      </c>
      <c r="Q7" s="469" t="s">
        <v>281</v>
      </c>
    </row>
    <row r="8" spans="1:17" ht="26.25" customHeight="1" hidden="1">
      <c r="A8" s="467"/>
      <c r="B8" s="467"/>
      <c r="C8" s="467"/>
      <c r="D8" s="467"/>
      <c r="E8" s="484"/>
      <c r="F8" s="485"/>
      <c r="G8" s="485"/>
      <c r="H8" s="485"/>
      <c r="I8" s="486"/>
      <c r="J8" s="467"/>
      <c r="K8" s="468"/>
      <c r="L8" s="468"/>
      <c r="M8" s="480"/>
      <c r="N8" s="470"/>
      <c r="O8" s="472"/>
      <c r="P8" s="266" t="s">
        <v>258</v>
      </c>
      <c r="Q8" s="470"/>
    </row>
    <row r="9" spans="1:17" ht="16.5" hidden="1">
      <c r="A9" s="298" t="s">
        <v>226</v>
      </c>
      <c r="B9" s="298" t="s">
        <v>34</v>
      </c>
      <c r="C9" s="332">
        <v>1.45</v>
      </c>
      <c r="D9" s="298" t="s">
        <v>227</v>
      </c>
      <c r="E9" s="487" t="s">
        <v>228</v>
      </c>
      <c r="F9" s="488"/>
      <c r="G9" s="488"/>
      <c r="H9" s="488"/>
      <c r="I9" s="489"/>
      <c r="J9" s="297">
        <v>0</v>
      </c>
      <c r="K9" s="298">
        <v>0.57</v>
      </c>
      <c r="L9" s="299"/>
      <c r="M9" s="332"/>
      <c r="N9" s="299"/>
      <c r="O9" s="345"/>
      <c r="P9" s="346"/>
      <c r="Q9" s="346"/>
    </row>
    <row r="10" spans="1:17" ht="16.5" hidden="1">
      <c r="A10" s="278"/>
      <c r="B10" s="278" t="s">
        <v>34</v>
      </c>
      <c r="C10" s="279">
        <v>1.45</v>
      </c>
      <c r="D10" s="278"/>
      <c r="E10" s="490"/>
      <c r="F10" s="491"/>
      <c r="G10" s="491"/>
      <c r="H10" s="491"/>
      <c r="I10" s="492"/>
      <c r="J10" s="283">
        <v>14.100000000000001</v>
      </c>
      <c r="K10" s="278">
        <v>0.68</v>
      </c>
      <c r="L10" s="284">
        <v>0.0018</v>
      </c>
      <c r="M10" s="284">
        <v>1398762.9923076923</v>
      </c>
      <c r="N10" s="284">
        <v>24140.411226443077</v>
      </c>
      <c r="O10" s="334"/>
      <c r="P10" s="285"/>
      <c r="Q10" s="285"/>
    </row>
    <row r="11" spans="1:17" ht="16.5" hidden="1">
      <c r="A11" s="278" t="s">
        <v>229</v>
      </c>
      <c r="B11" s="278" t="s">
        <v>34</v>
      </c>
      <c r="C11" s="279">
        <v>1.45</v>
      </c>
      <c r="D11" s="278"/>
      <c r="E11" s="490"/>
      <c r="F11" s="491"/>
      <c r="G11" s="491"/>
      <c r="H11" s="491"/>
      <c r="I11" s="492"/>
      <c r="J11" s="283">
        <v>2</v>
      </c>
      <c r="K11" s="278">
        <v>1</v>
      </c>
      <c r="L11" s="284">
        <v>0.0018</v>
      </c>
      <c r="M11" s="284">
        <v>1398762.9923076923</v>
      </c>
      <c r="N11" s="284">
        <v>5035.546772307692</v>
      </c>
      <c r="O11" s="334"/>
      <c r="P11" s="285"/>
      <c r="Q11" s="285"/>
    </row>
    <row r="12" spans="1:17" ht="16.5" hidden="1">
      <c r="A12" s="278"/>
      <c r="B12" s="278" t="s">
        <v>34</v>
      </c>
      <c r="C12" s="279">
        <v>1.45</v>
      </c>
      <c r="D12" s="278"/>
      <c r="E12" s="490"/>
      <c r="F12" s="491"/>
      <c r="G12" s="491"/>
      <c r="H12" s="491"/>
      <c r="I12" s="492"/>
      <c r="J12" s="283">
        <v>1.9</v>
      </c>
      <c r="K12" s="278">
        <v>1.35</v>
      </c>
      <c r="L12" s="284"/>
      <c r="M12" s="279"/>
      <c r="N12" s="284"/>
      <c r="O12" s="334"/>
      <c r="P12" s="285"/>
      <c r="Q12" s="285"/>
    </row>
    <row r="13" spans="1:17" ht="16.5" hidden="1">
      <c r="A13" s="278"/>
      <c r="B13" s="278" t="s">
        <v>34</v>
      </c>
      <c r="C13" s="279">
        <v>1.45</v>
      </c>
      <c r="D13" s="278"/>
      <c r="E13" s="490"/>
      <c r="F13" s="491"/>
      <c r="G13" s="491"/>
      <c r="H13" s="491"/>
      <c r="I13" s="492"/>
      <c r="J13" s="283">
        <v>0</v>
      </c>
      <c r="K13" s="278">
        <v>1.5</v>
      </c>
      <c r="L13" s="284"/>
      <c r="M13" s="279"/>
      <c r="N13" s="284"/>
      <c r="O13" s="334"/>
      <c r="P13" s="285"/>
      <c r="Q13" s="285"/>
    </row>
    <row r="14" spans="1:17" ht="16.5" hidden="1">
      <c r="A14" s="292"/>
      <c r="B14" s="292"/>
      <c r="C14" s="294"/>
      <c r="D14" s="292"/>
      <c r="E14" s="493"/>
      <c r="F14" s="494"/>
      <c r="G14" s="494"/>
      <c r="H14" s="494"/>
      <c r="I14" s="495"/>
      <c r="J14" s="291">
        <v>18</v>
      </c>
      <c r="K14" s="292"/>
      <c r="L14" s="293"/>
      <c r="M14" s="294"/>
      <c r="N14" s="293">
        <v>29175.957998750768</v>
      </c>
      <c r="O14" s="333">
        <v>110000</v>
      </c>
      <c r="P14" s="296">
        <v>6151.515151515151</v>
      </c>
      <c r="Q14" s="296">
        <v>145327.4731502659</v>
      </c>
    </row>
    <row r="15" ht="16.5" hidden="1"/>
    <row r="16" ht="16.5" hidden="1"/>
    <row r="17" ht="16.5" hidden="1"/>
    <row r="18" ht="16.5" hidden="1"/>
    <row r="19" ht="16.5" hidden="1"/>
    <row r="20" spans="1:17" ht="23.25" customHeight="1">
      <c r="A20" s="496" t="s">
        <v>304</v>
      </c>
      <c r="B20" s="496"/>
      <c r="C20" s="496"/>
      <c r="D20" s="496"/>
      <c r="E20" s="496"/>
      <c r="F20" s="496"/>
      <c r="G20" s="496"/>
      <c r="H20" s="496"/>
      <c r="I20" s="496"/>
      <c r="J20" s="496"/>
      <c r="K20" s="496"/>
      <c r="L20" s="496"/>
      <c r="M20" s="496"/>
      <c r="N20" s="496"/>
      <c r="O20" s="496"/>
      <c r="P20" s="496"/>
      <c r="Q20" s="496"/>
    </row>
    <row r="21" spans="1:17" ht="15.75" customHeight="1">
      <c r="A21" s="465"/>
      <c r="B21" s="465"/>
      <c r="C21" s="465"/>
      <c r="D21" s="465"/>
      <c r="E21" s="465"/>
      <c r="F21" s="465"/>
      <c r="G21" s="465"/>
      <c r="H21" s="465"/>
      <c r="I21" s="465"/>
      <c r="J21" s="465"/>
      <c r="K21" s="465"/>
      <c r="L21" s="465"/>
      <c r="M21" s="465"/>
      <c r="N21" s="465"/>
      <c r="O21" s="465"/>
      <c r="P21" s="465"/>
      <c r="Q21" s="465"/>
    </row>
    <row r="22" spans="1:17" ht="26.25" customHeight="1">
      <c r="A22" s="255" t="s">
        <v>230</v>
      </c>
      <c r="B22" s="256"/>
      <c r="C22" s="256"/>
      <c r="D22" s="256"/>
      <c r="E22" s="256"/>
      <c r="F22" s="256"/>
      <c r="G22" s="256"/>
      <c r="H22" s="256"/>
      <c r="I22" s="256"/>
      <c r="J22" s="256"/>
      <c r="K22" s="256"/>
      <c r="L22" s="256"/>
      <c r="M22" s="256"/>
      <c r="N22" s="256"/>
      <c r="O22" s="336"/>
      <c r="P22" s="256"/>
      <c r="Q22" s="256"/>
    </row>
    <row r="23" spans="1:17" ht="24" customHeight="1">
      <c r="A23" s="466" t="s">
        <v>231</v>
      </c>
      <c r="B23" s="466"/>
      <c r="C23" s="466"/>
      <c r="D23" s="466"/>
      <c r="E23" s="466"/>
      <c r="F23" s="466"/>
      <c r="G23" s="466"/>
      <c r="H23" s="466"/>
      <c r="I23" s="466"/>
      <c r="J23" s="466"/>
      <c r="K23" s="466"/>
      <c r="L23" s="466"/>
      <c r="M23" s="466"/>
      <c r="N23" s="466"/>
      <c r="O23" s="466"/>
      <c r="P23" s="466"/>
      <c r="Q23" s="466"/>
    </row>
    <row r="24" spans="1:17" ht="30" customHeight="1">
      <c r="A24" s="257" t="s">
        <v>232</v>
      </c>
      <c r="B24" s="257"/>
      <c r="C24" s="257"/>
      <c r="D24" s="257"/>
      <c r="E24" s="257"/>
      <c r="F24" s="257"/>
      <c r="G24" s="257"/>
      <c r="H24" s="257"/>
      <c r="I24" s="257"/>
      <c r="J24" s="257"/>
      <c r="K24" s="257"/>
      <c r="L24" s="257"/>
      <c r="M24" s="257"/>
      <c r="N24" s="257"/>
      <c r="O24" s="337"/>
      <c r="P24" s="257"/>
      <c r="Q24" s="257"/>
    </row>
    <row r="25" spans="1:17" ht="16.5">
      <c r="A25" s="258" t="s">
        <v>121</v>
      </c>
      <c r="B25" s="477" t="s">
        <v>63</v>
      </c>
      <c r="C25" s="260" t="s">
        <v>233</v>
      </c>
      <c r="D25" s="260" t="s">
        <v>234</v>
      </c>
      <c r="E25" s="260" t="s">
        <v>234</v>
      </c>
      <c r="F25" s="258" t="s">
        <v>235</v>
      </c>
      <c r="G25" s="261" t="s">
        <v>236</v>
      </c>
      <c r="H25" s="261" t="s">
        <v>237</v>
      </c>
      <c r="I25" s="261" t="s">
        <v>238</v>
      </c>
      <c r="J25" s="262"/>
      <c r="K25" s="263" t="s">
        <v>239</v>
      </c>
      <c r="L25" s="264"/>
      <c r="M25" s="260" t="s">
        <v>240</v>
      </c>
      <c r="N25" s="259" t="s">
        <v>241</v>
      </c>
      <c r="O25" s="338" t="s">
        <v>242</v>
      </c>
      <c r="P25" s="259" t="s">
        <v>243</v>
      </c>
      <c r="Q25" s="259" t="s">
        <v>244</v>
      </c>
    </row>
    <row r="26" spans="1:17" ht="16.5">
      <c r="A26" s="265"/>
      <c r="B26" s="478"/>
      <c r="C26" s="267" t="s">
        <v>245</v>
      </c>
      <c r="D26" s="268" t="s">
        <v>246</v>
      </c>
      <c r="E26" s="265" t="s">
        <v>247</v>
      </c>
      <c r="F26" s="265" t="s">
        <v>248</v>
      </c>
      <c r="G26" s="269" t="s">
        <v>249</v>
      </c>
      <c r="H26" s="269" t="s">
        <v>250</v>
      </c>
      <c r="I26" s="269" t="s">
        <v>251</v>
      </c>
      <c r="J26" s="262" t="s">
        <v>252</v>
      </c>
      <c r="K26" s="263" t="s">
        <v>253</v>
      </c>
      <c r="L26" s="264" t="s">
        <v>254</v>
      </c>
      <c r="M26" s="268" t="s">
        <v>255</v>
      </c>
      <c r="N26" s="266" t="s">
        <v>256</v>
      </c>
      <c r="O26" s="339" t="s">
        <v>257</v>
      </c>
      <c r="P26" s="266" t="s">
        <v>258</v>
      </c>
      <c r="Q26" s="266" t="s">
        <v>259</v>
      </c>
    </row>
    <row r="27" spans="1:17" ht="27" customHeight="1">
      <c r="A27" s="298" t="s">
        <v>87</v>
      </c>
      <c r="B27" s="348"/>
      <c r="C27" s="349"/>
      <c r="D27" s="298" t="s">
        <v>227</v>
      </c>
      <c r="E27" s="347"/>
      <c r="F27" s="347">
        <v>14</v>
      </c>
      <c r="G27" s="351"/>
      <c r="H27" s="351"/>
      <c r="I27" s="351"/>
      <c r="J27" s="352"/>
      <c r="K27" s="350"/>
      <c r="L27" s="353"/>
      <c r="M27" s="350"/>
      <c r="N27" s="348">
        <v>29176</v>
      </c>
      <c r="O27" s="354">
        <v>110000</v>
      </c>
      <c r="P27" s="348">
        <v>6152</v>
      </c>
      <c r="Q27" s="348">
        <f>SUM(N27:P27)</f>
        <v>145328</v>
      </c>
    </row>
    <row r="28" spans="1:17" ht="16.5">
      <c r="A28" s="355"/>
      <c r="B28" s="356"/>
      <c r="C28" s="357"/>
      <c r="D28" s="358"/>
      <c r="E28" s="355"/>
      <c r="F28" s="355"/>
      <c r="G28" s="359"/>
      <c r="H28" s="359"/>
      <c r="I28" s="359"/>
      <c r="J28" s="360"/>
      <c r="K28" s="358"/>
      <c r="L28" s="361"/>
      <c r="M28" s="358"/>
      <c r="N28" s="356"/>
      <c r="O28" s="362"/>
      <c r="P28" s="356"/>
      <c r="Q28" s="356"/>
    </row>
    <row r="29" spans="1:17" ht="16.5">
      <c r="A29" s="298" t="s">
        <v>262</v>
      </c>
      <c r="B29" s="298" t="s">
        <v>34</v>
      </c>
      <c r="C29" s="332">
        <v>1.6</v>
      </c>
      <c r="D29" s="298" t="s">
        <v>263</v>
      </c>
      <c r="E29" s="298" t="s">
        <v>228</v>
      </c>
      <c r="F29" s="342">
        <v>0</v>
      </c>
      <c r="G29" s="343">
        <v>1</v>
      </c>
      <c r="H29" s="343">
        <v>1</v>
      </c>
      <c r="I29" s="344">
        <v>1.15</v>
      </c>
      <c r="J29" s="297">
        <v>0</v>
      </c>
      <c r="K29" s="298">
        <v>1</v>
      </c>
      <c r="L29" s="299">
        <v>0</v>
      </c>
      <c r="M29" s="332">
        <v>0</v>
      </c>
      <c r="N29" s="299">
        <v>0</v>
      </c>
      <c r="O29" s="345"/>
      <c r="P29" s="346"/>
      <c r="Q29" s="346"/>
    </row>
    <row r="30" spans="1:17" ht="16.5">
      <c r="A30" s="278" t="s">
        <v>265</v>
      </c>
      <c r="B30" s="278" t="s">
        <v>34</v>
      </c>
      <c r="C30" s="279">
        <v>1.6</v>
      </c>
      <c r="D30" s="278" t="s">
        <v>264</v>
      </c>
      <c r="E30" s="278"/>
      <c r="F30" s="280">
        <v>6.6000000000000005</v>
      </c>
      <c r="G30" s="281">
        <v>2</v>
      </c>
      <c r="H30" s="281">
        <v>1</v>
      </c>
      <c r="I30" s="282">
        <v>1.15</v>
      </c>
      <c r="J30" s="283">
        <v>1761</v>
      </c>
      <c r="K30" s="278">
        <v>1</v>
      </c>
      <c r="L30" s="284">
        <f>I30*J30</f>
        <v>2025.1499999999999</v>
      </c>
      <c r="M30" s="279">
        <v>10.560000000000002</v>
      </c>
      <c r="N30" s="284">
        <v>19441.44</v>
      </c>
      <c r="O30" s="334"/>
      <c r="P30" s="285"/>
      <c r="Q30" s="285"/>
    </row>
    <row r="31" spans="1:17" ht="16.5">
      <c r="A31" s="278"/>
      <c r="B31" s="278" t="s">
        <v>34</v>
      </c>
      <c r="C31" s="279">
        <v>1.6</v>
      </c>
      <c r="D31" s="278"/>
      <c r="E31" s="278"/>
      <c r="F31" s="280">
        <v>19.2</v>
      </c>
      <c r="G31" s="281">
        <v>3</v>
      </c>
      <c r="H31" s="281">
        <v>1</v>
      </c>
      <c r="I31" s="282">
        <v>1.15</v>
      </c>
      <c r="J31" s="283">
        <v>2590</v>
      </c>
      <c r="K31" s="278">
        <v>1</v>
      </c>
      <c r="L31" s="284">
        <f>I31*J31</f>
        <v>2978.4999999999995</v>
      </c>
      <c r="M31" s="279">
        <v>30.72</v>
      </c>
      <c r="N31" s="284">
        <v>83181.3818181818</v>
      </c>
      <c r="O31" s="334"/>
      <c r="P31" s="285"/>
      <c r="Q31" s="285"/>
    </row>
    <row r="32" spans="1:17" ht="16.5">
      <c r="A32" s="278"/>
      <c r="B32" s="278" t="s">
        <v>34</v>
      </c>
      <c r="C32" s="279">
        <v>1.6</v>
      </c>
      <c r="D32" s="278"/>
      <c r="E32" s="278"/>
      <c r="F32" s="280">
        <v>1.9</v>
      </c>
      <c r="G32" s="281">
        <v>4</v>
      </c>
      <c r="H32" s="281">
        <v>1</v>
      </c>
      <c r="I32" s="282">
        <v>1.15</v>
      </c>
      <c r="J32" s="283">
        <v>3753</v>
      </c>
      <c r="K32" s="278">
        <v>1</v>
      </c>
      <c r="L32" s="284">
        <f>I32*J32</f>
        <v>4315.95</v>
      </c>
      <c r="M32" s="279">
        <v>3.04</v>
      </c>
      <c r="N32" s="284">
        <v>11927.716363636362</v>
      </c>
      <c r="O32" s="334"/>
      <c r="P32" s="285"/>
      <c r="Q32" s="285"/>
    </row>
    <row r="33" spans="1:17" ht="16.5">
      <c r="A33" s="278"/>
      <c r="B33" s="278" t="s">
        <v>34</v>
      </c>
      <c r="C33" s="279">
        <v>1.6</v>
      </c>
      <c r="D33" s="278"/>
      <c r="E33" s="278"/>
      <c r="F33" s="280">
        <v>0</v>
      </c>
      <c r="G33" s="281">
        <v>5</v>
      </c>
      <c r="H33" s="281">
        <v>1</v>
      </c>
      <c r="I33" s="282">
        <v>1.15</v>
      </c>
      <c r="J33" s="283">
        <v>0</v>
      </c>
      <c r="K33" s="278">
        <v>1</v>
      </c>
      <c r="L33" s="284">
        <v>0</v>
      </c>
      <c r="M33" s="279">
        <v>0</v>
      </c>
      <c r="N33" s="284">
        <v>0</v>
      </c>
      <c r="O33" s="334"/>
      <c r="P33" s="285"/>
      <c r="Q33" s="285"/>
    </row>
    <row r="34" spans="1:17" ht="16.5">
      <c r="A34" s="286"/>
      <c r="B34" s="286"/>
      <c r="C34" s="287"/>
      <c r="D34" s="286"/>
      <c r="E34" s="286"/>
      <c r="F34" s="288">
        <v>27.7</v>
      </c>
      <c r="G34" s="289"/>
      <c r="H34" s="289"/>
      <c r="I34" s="290"/>
      <c r="J34" s="291"/>
      <c r="K34" s="292"/>
      <c r="L34" s="293" t="s">
        <v>260</v>
      </c>
      <c r="M34" s="294"/>
      <c r="N34" s="295">
        <v>114550.53818181818</v>
      </c>
      <c r="O34" s="333">
        <v>200000</v>
      </c>
      <c r="P34" s="296">
        <v>7272.727272727272</v>
      </c>
      <c r="Q34" s="296">
        <f>N34+O34+P34</f>
        <v>321823.2654545455</v>
      </c>
    </row>
    <row r="35" spans="1:17" ht="16.5">
      <c r="A35" s="270" t="s">
        <v>266</v>
      </c>
      <c r="B35" s="270" t="s">
        <v>124</v>
      </c>
      <c r="C35" s="271">
        <v>1</v>
      </c>
      <c r="D35" s="270" t="s">
        <v>177</v>
      </c>
      <c r="E35" s="270" t="s">
        <v>228</v>
      </c>
      <c r="F35" s="272">
        <v>0</v>
      </c>
      <c r="G35" s="273">
        <v>1</v>
      </c>
      <c r="H35" s="273">
        <v>3</v>
      </c>
      <c r="I35" s="274">
        <v>1</v>
      </c>
      <c r="J35" s="275">
        <v>0</v>
      </c>
      <c r="K35" s="270">
        <v>1.3</v>
      </c>
      <c r="L35" s="276">
        <v>0</v>
      </c>
      <c r="M35" s="271">
        <v>0</v>
      </c>
      <c r="N35" s="276">
        <v>0</v>
      </c>
      <c r="O35" s="340"/>
      <c r="P35" s="277"/>
      <c r="Q35" s="277"/>
    </row>
    <row r="36" spans="1:17" ht="16.5">
      <c r="A36" s="278" t="s">
        <v>267</v>
      </c>
      <c r="B36" s="278" t="s">
        <v>124</v>
      </c>
      <c r="C36" s="279">
        <v>1</v>
      </c>
      <c r="D36" s="278"/>
      <c r="E36" s="278"/>
      <c r="F36" s="280">
        <v>0</v>
      </c>
      <c r="G36" s="281">
        <v>2</v>
      </c>
      <c r="H36" s="281">
        <v>3</v>
      </c>
      <c r="I36" s="282">
        <v>1</v>
      </c>
      <c r="J36" s="283">
        <v>0</v>
      </c>
      <c r="K36" s="278">
        <v>1.3</v>
      </c>
      <c r="L36" s="284">
        <v>0</v>
      </c>
      <c r="M36" s="279">
        <v>0</v>
      </c>
      <c r="N36" s="284">
        <v>0</v>
      </c>
      <c r="O36" s="334"/>
      <c r="P36" s="285"/>
      <c r="Q36" s="285"/>
    </row>
    <row r="37" spans="1:17" ht="16.5">
      <c r="A37" s="278" t="s">
        <v>268</v>
      </c>
      <c r="B37" s="278" t="s">
        <v>124</v>
      </c>
      <c r="C37" s="279">
        <v>1</v>
      </c>
      <c r="D37" s="278"/>
      <c r="E37" s="278"/>
      <c r="F37" s="280">
        <v>0</v>
      </c>
      <c r="G37" s="281">
        <v>3</v>
      </c>
      <c r="H37" s="281">
        <v>3</v>
      </c>
      <c r="I37" s="282">
        <v>1</v>
      </c>
      <c r="J37" s="283">
        <v>0</v>
      </c>
      <c r="K37" s="278">
        <v>1.3</v>
      </c>
      <c r="L37" s="284">
        <v>0</v>
      </c>
      <c r="M37" s="279">
        <v>0</v>
      </c>
      <c r="N37" s="284">
        <v>0</v>
      </c>
      <c r="O37" s="334"/>
      <c r="P37" s="285"/>
      <c r="Q37" s="285"/>
    </row>
    <row r="38" spans="1:17" ht="16.5">
      <c r="A38" s="278"/>
      <c r="B38" s="278" t="s">
        <v>124</v>
      </c>
      <c r="C38" s="279">
        <v>1</v>
      </c>
      <c r="D38" s="278"/>
      <c r="E38" s="278"/>
      <c r="F38" s="280">
        <v>0</v>
      </c>
      <c r="G38" s="281">
        <v>4</v>
      </c>
      <c r="H38" s="281">
        <v>3</v>
      </c>
      <c r="I38" s="282">
        <v>1</v>
      </c>
      <c r="J38" s="283">
        <v>0</v>
      </c>
      <c r="K38" s="278">
        <v>1.3</v>
      </c>
      <c r="L38" s="284">
        <v>0</v>
      </c>
      <c r="M38" s="279">
        <v>0</v>
      </c>
      <c r="N38" s="284">
        <v>0</v>
      </c>
      <c r="O38" s="334"/>
      <c r="P38" s="285"/>
      <c r="Q38" s="285"/>
    </row>
    <row r="39" spans="1:17" ht="16.5">
      <c r="A39" s="278"/>
      <c r="B39" s="278" t="s">
        <v>124</v>
      </c>
      <c r="C39" s="279">
        <v>1</v>
      </c>
      <c r="D39" s="278"/>
      <c r="E39" s="278"/>
      <c r="F39" s="280">
        <v>0</v>
      </c>
      <c r="G39" s="281">
        <v>5</v>
      </c>
      <c r="H39" s="281">
        <v>3</v>
      </c>
      <c r="I39" s="282">
        <v>1</v>
      </c>
      <c r="J39" s="283">
        <v>0</v>
      </c>
      <c r="K39" s="278">
        <v>1.3</v>
      </c>
      <c r="L39" s="284">
        <v>0</v>
      </c>
      <c r="M39" s="279">
        <v>0</v>
      </c>
      <c r="N39" s="284">
        <v>0</v>
      </c>
      <c r="O39" s="334"/>
      <c r="P39" s="285"/>
      <c r="Q39" s="285"/>
    </row>
    <row r="40" spans="1:17" ht="16.5">
      <c r="A40" s="286"/>
      <c r="B40" s="286"/>
      <c r="C40" s="287"/>
      <c r="D40" s="286"/>
      <c r="E40" s="286"/>
      <c r="F40" s="288" t="s">
        <v>261</v>
      </c>
      <c r="G40" s="289"/>
      <c r="H40" s="289"/>
      <c r="I40" s="290"/>
      <c r="J40" s="291"/>
      <c r="K40" s="292"/>
      <c r="L40" s="293" t="s">
        <v>260</v>
      </c>
      <c r="M40" s="294"/>
      <c r="N40" s="295">
        <v>0</v>
      </c>
      <c r="O40" s="333">
        <v>1320000</v>
      </c>
      <c r="P40" s="296">
        <v>0</v>
      </c>
      <c r="Q40" s="296">
        <f>N40+O40+P40</f>
        <v>1320000</v>
      </c>
    </row>
    <row r="41" spans="1:17" ht="16.5">
      <c r="A41" s="270" t="s">
        <v>105</v>
      </c>
      <c r="B41" s="270" t="s">
        <v>124</v>
      </c>
      <c r="C41" s="271">
        <v>1</v>
      </c>
      <c r="D41" s="270" t="s">
        <v>177</v>
      </c>
      <c r="E41" s="270" t="s">
        <v>228</v>
      </c>
      <c r="F41" s="272">
        <v>0</v>
      </c>
      <c r="G41" s="273">
        <v>1</v>
      </c>
      <c r="H41" s="273">
        <v>2</v>
      </c>
      <c r="I41" s="274">
        <v>1</v>
      </c>
      <c r="J41" s="275">
        <v>0</v>
      </c>
      <c r="K41" s="270">
        <v>1.1</v>
      </c>
      <c r="L41" s="276">
        <v>0</v>
      </c>
      <c r="M41" s="271">
        <v>0</v>
      </c>
      <c r="N41" s="276">
        <v>0</v>
      </c>
      <c r="O41" s="340"/>
      <c r="P41" s="277" t="s">
        <v>269</v>
      </c>
      <c r="Q41" s="277"/>
    </row>
    <row r="42" spans="1:17" ht="16.5">
      <c r="A42" s="278" t="s">
        <v>276</v>
      </c>
      <c r="B42" s="278" t="s">
        <v>124</v>
      </c>
      <c r="C42" s="279">
        <v>1</v>
      </c>
      <c r="D42" s="278"/>
      <c r="E42" s="278"/>
      <c r="F42" s="280">
        <v>0</v>
      </c>
      <c r="G42" s="281">
        <v>2</v>
      </c>
      <c r="H42" s="281">
        <v>2</v>
      </c>
      <c r="I42" s="282">
        <v>1</v>
      </c>
      <c r="J42" s="283">
        <v>0</v>
      </c>
      <c r="K42" s="278">
        <v>1.1</v>
      </c>
      <c r="L42" s="284">
        <v>0</v>
      </c>
      <c r="M42" s="279">
        <v>0</v>
      </c>
      <c r="N42" s="284">
        <v>0</v>
      </c>
      <c r="O42" s="334"/>
      <c r="P42" s="285"/>
      <c r="Q42" s="285"/>
    </row>
    <row r="43" spans="1:17" ht="16.5">
      <c r="A43" s="278"/>
      <c r="B43" s="278" t="s">
        <v>124</v>
      </c>
      <c r="C43" s="279">
        <v>1</v>
      </c>
      <c r="D43" s="278"/>
      <c r="E43" s="278"/>
      <c r="F43" s="280">
        <v>0</v>
      </c>
      <c r="G43" s="281">
        <v>3</v>
      </c>
      <c r="H43" s="281">
        <v>2</v>
      </c>
      <c r="I43" s="282">
        <v>1</v>
      </c>
      <c r="J43" s="283">
        <v>0</v>
      </c>
      <c r="K43" s="278">
        <v>1.1</v>
      </c>
      <c r="L43" s="284">
        <v>0</v>
      </c>
      <c r="M43" s="279">
        <v>0</v>
      </c>
      <c r="N43" s="284">
        <v>0</v>
      </c>
      <c r="O43" s="334"/>
      <c r="P43" s="285"/>
      <c r="Q43" s="285"/>
    </row>
    <row r="44" spans="1:17" ht="16.5">
      <c r="A44" s="278"/>
      <c r="B44" s="278" t="s">
        <v>124</v>
      </c>
      <c r="C44" s="279">
        <v>1</v>
      </c>
      <c r="D44" s="278"/>
      <c r="E44" s="278"/>
      <c r="F44" s="280">
        <v>0</v>
      </c>
      <c r="G44" s="281">
        <v>4</v>
      </c>
      <c r="H44" s="281">
        <v>2</v>
      </c>
      <c r="I44" s="282">
        <v>1</v>
      </c>
      <c r="J44" s="283">
        <v>0</v>
      </c>
      <c r="K44" s="278">
        <v>1.1</v>
      </c>
      <c r="L44" s="284">
        <v>0</v>
      </c>
      <c r="M44" s="279">
        <v>0</v>
      </c>
      <c r="N44" s="284">
        <v>0</v>
      </c>
      <c r="O44" s="334"/>
      <c r="P44" s="285"/>
      <c r="Q44" s="285"/>
    </row>
    <row r="45" spans="1:17" ht="16.5">
      <c r="A45" s="278"/>
      <c r="B45" s="278" t="s">
        <v>124</v>
      </c>
      <c r="C45" s="279">
        <v>1</v>
      </c>
      <c r="D45" s="278"/>
      <c r="E45" s="278"/>
      <c r="F45" s="280">
        <v>0</v>
      </c>
      <c r="G45" s="281">
        <v>5</v>
      </c>
      <c r="H45" s="281">
        <v>2</v>
      </c>
      <c r="I45" s="282">
        <v>1</v>
      </c>
      <c r="J45" s="283">
        <v>0</v>
      </c>
      <c r="K45" s="278">
        <v>1.1</v>
      </c>
      <c r="L45" s="284">
        <v>0</v>
      </c>
      <c r="M45" s="279">
        <v>0</v>
      </c>
      <c r="N45" s="284">
        <v>0</v>
      </c>
      <c r="O45" s="334"/>
      <c r="P45" s="285"/>
      <c r="Q45" s="285"/>
    </row>
    <row r="46" spans="1:17" ht="16.5">
      <c r="A46" s="286"/>
      <c r="B46" s="286"/>
      <c r="C46" s="287"/>
      <c r="D46" s="286"/>
      <c r="E46" s="286"/>
      <c r="F46" s="288" t="s">
        <v>261</v>
      </c>
      <c r="G46" s="289"/>
      <c r="H46" s="289"/>
      <c r="I46" s="290"/>
      <c r="J46" s="291"/>
      <c r="K46" s="292"/>
      <c r="L46" s="293" t="s">
        <v>260</v>
      </c>
      <c r="M46" s="294"/>
      <c r="N46" s="295">
        <v>0</v>
      </c>
      <c r="O46" s="333">
        <f>'Gia goc VL'!D17*1000</f>
        <v>63074280.807213396</v>
      </c>
      <c r="P46" s="296">
        <v>0</v>
      </c>
      <c r="Q46" s="296">
        <f>N46+O46+P46</f>
        <v>63074280.807213396</v>
      </c>
    </row>
    <row r="47" spans="1:17" ht="16.5">
      <c r="A47" s="270" t="s">
        <v>106</v>
      </c>
      <c r="B47" s="270" t="s">
        <v>124</v>
      </c>
      <c r="C47" s="271">
        <v>1</v>
      </c>
      <c r="D47" s="270" t="s">
        <v>177</v>
      </c>
      <c r="E47" s="270" t="s">
        <v>228</v>
      </c>
      <c r="F47" s="272">
        <v>0</v>
      </c>
      <c r="G47" s="273">
        <v>1</v>
      </c>
      <c r="H47" s="273">
        <v>2</v>
      </c>
      <c r="I47" s="274">
        <v>1</v>
      </c>
      <c r="J47" s="275">
        <v>0</v>
      </c>
      <c r="K47" s="270">
        <v>1.1</v>
      </c>
      <c r="L47" s="276">
        <v>0</v>
      </c>
      <c r="M47" s="271">
        <v>0</v>
      </c>
      <c r="N47" s="276">
        <v>0</v>
      </c>
      <c r="O47" s="340"/>
      <c r="P47" s="277" t="s">
        <v>269</v>
      </c>
      <c r="Q47" s="277"/>
    </row>
    <row r="48" spans="1:17" ht="16.5">
      <c r="A48" s="278" t="s">
        <v>276</v>
      </c>
      <c r="B48" s="278" t="s">
        <v>124</v>
      </c>
      <c r="C48" s="279">
        <v>1</v>
      </c>
      <c r="D48" s="278"/>
      <c r="E48" s="278"/>
      <c r="F48" s="280">
        <v>0</v>
      </c>
      <c r="G48" s="281">
        <v>2</v>
      </c>
      <c r="H48" s="281">
        <v>2</v>
      </c>
      <c r="I48" s="282">
        <v>1</v>
      </c>
      <c r="J48" s="283">
        <v>0</v>
      </c>
      <c r="K48" s="278">
        <v>1.1</v>
      </c>
      <c r="L48" s="284">
        <v>0</v>
      </c>
      <c r="M48" s="279">
        <v>0</v>
      </c>
      <c r="N48" s="284">
        <v>0</v>
      </c>
      <c r="O48" s="334"/>
      <c r="P48" s="285"/>
      <c r="Q48" s="285"/>
    </row>
    <row r="49" spans="1:17" ht="16.5">
      <c r="A49" s="278"/>
      <c r="B49" s="278" t="s">
        <v>124</v>
      </c>
      <c r="C49" s="279">
        <v>1</v>
      </c>
      <c r="D49" s="278"/>
      <c r="E49" s="278"/>
      <c r="F49" s="280">
        <v>0</v>
      </c>
      <c r="G49" s="281">
        <v>3</v>
      </c>
      <c r="H49" s="281">
        <v>2</v>
      </c>
      <c r="I49" s="282">
        <v>1</v>
      </c>
      <c r="J49" s="283">
        <v>0</v>
      </c>
      <c r="K49" s="278">
        <v>1.1</v>
      </c>
      <c r="L49" s="284">
        <v>0</v>
      </c>
      <c r="M49" s="279">
        <v>0</v>
      </c>
      <c r="N49" s="284">
        <v>0</v>
      </c>
      <c r="O49" s="334"/>
      <c r="P49" s="285"/>
      <c r="Q49" s="285"/>
    </row>
    <row r="50" spans="1:17" ht="16.5">
      <c r="A50" s="278"/>
      <c r="B50" s="278" t="s">
        <v>124</v>
      </c>
      <c r="C50" s="279">
        <v>1</v>
      </c>
      <c r="D50" s="278"/>
      <c r="E50" s="278"/>
      <c r="F50" s="280">
        <v>0</v>
      </c>
      <c r="G50" s="281">
        <v>4</v>
      </c>
      <c r="H50" s="281">
        <v>2</v>
      </c>
      <c r="I50" s="282">
        <v>1</v>
      </c>
      <c r="J50" s="283">
        <v>0</v>
      </c>
      <c r="K50" s="278">
        <v>1.1</v>
      </c>
      <c r="L50" s="284">
        <v>0</v>
      </c>
      <c r="M50" s="279">
        <v>0</v>
      </c>
      <c r="N50" s="284">
        <v>0</v>
      </c>
      <c r="O50" s="334"/>
      <c r="P50" s="285"/>
      <c r="Q50" s="285"/>
    </row>
    <row r="51" spans="1:17" ht="16.5">
      <c r="A51" s="278"/>
      <c r="B51" s="278" t="s">
        <v>124</v>
      </c>
      <c r="C51" s="279">
        <v>1</v>
      </c>
      <c r="D51" s="278"/>
      <c r="E51" s="278"/>
      <c r="F51" s="280">
        <v>0</v>
      </c>
      <c r="G51" s="281">
        <v>5</v>
      </c>
      <c r="H51" s="281">
        <v>2</v>
      </c>
      <c r="I51" s="282">
        <v>1</v>
      </c>
      <c r="J51" s="283">
        <v>0</v>
      </c>
      <c r="K51" s="278">
        <v>1.1</v>
      </c>
      <c r="L51" s="284">
        <v>0</v>
      </c>
      <c r="M51" s="279">
        <v>0</v>
      </c>
      <c r="N51" s="284">
        <v>0</v>
      </c>
      <c r="O51" s="334"/>
      <c r="P51" s="285"/>
      <c r="Q51" s="285"/>
    </row>
    <row r="52" spans="1:17" ht="15.75" customHeight="1">
      <c r="A52" s="286"/>
      <c r="B52" s="286"/>
      <c r="C52" s="287"/>
      <c r="D52" s="286"/>
      <c r="E52" s="286"/>
      <c r="F52" s="288" t="s">
        <v>261</v>
      </c>
      <c r="G52" s="289"/>
      <c r="H52" s="289"/>
      <c r="I52" s="290"/>
      <c r="J52" s="291"/>
      <c r="K52" s="292"/>
      <c r="L52" s="293" t="s">
        <v>260</v>
      </c>
      <c r="M52" s="294"/>
      <c r="N52" s="295">
        <v>0</v>
      </c>
      <c r="O52" s="333">
        <f>'Gia goc VL'!D18*1000</f>
        <v>54916273.07857449</v>
      </c>
      <c r="P52" s="296">
        <v>0</v>
      </c>
      <c r="Q52" s="296">
        <f>N52+O52+P52</f>
        <v>54916273.07857449</v>
      </c>
    </row>
    <row r="53" spans="1:17" ht="16.5">
      <c r="A53" s="270" t="s">
        <v>270</v>
      </c>
      <c r="B53" s="270" t="s">
        <v>124</v>
      </c>
      <c r="C53" s="271">
        <v>1</v>
      </c>
      <c r="D53" s="270" t="s">
        <v>177</v>
      </c>
      <c r="E53" s="270" t="s">
        <v>228</v>
      </c>
      <c r="F53" s="272">
        <v>0</v>
      </c>
      <c r="G53" s="273">
        <v>1</v>
      </c>
      <c r="H53" s="273">
        <v>2</v>
      </c>
      <c r="I53" s="274">
        <v>1</v>
      </c>
      <c r="J53" s="275">
        <v>0</v>
      </c>
      <c r="K53" s="270">
        <v>1.1</v>
      </c>
      <c r="L53" s="276">
        <v>0</v>
      </c>
      <c r="M53" s="271">
        <v>0</v>
      </c>
      <c r="N53" s="276">
        <v>0</v>
      </c>
      <c r="O53" s="340"/>
      <c r="P53" s="277"/>
      <c r="Q53" s="277"/>
    </row>
    <row r="54" spans="1:17" s="368" customFormat="1" ht="18" customHeight="1">
      <c r="A54" s="292" t="s">
        <v>271</v>
      </c>
      <c r="B54" s="292" t="s">
        <v>124</v>
      </c>
      <c r="C54" s="294">
        <v>1</v>
      </c>
      <c r="D54" s="292"/>
      <c r="E54" s="292"/>
      <c r="F54" s="363">
        <v>0</v>
      </c>
      <c r="G54" s="364">
        <v>2</v>
      </c>
      <c r="H54" s="364">
        <v>2</v>
      </c>
      <c r="I54" s="365">
        <v>1</v>
      </c>
      <c r="J54" s="291">
        <v>0</v>
      </c>
      <c r="K54" s="292">
        <v>1.1</v>
      </c>
      <c r="L54" s="293">
        <v>0</v>
      </c>
      <c r="M54" s="294">
        <v>0</v>
      </c>
      <c r="N54" s="293">
        <v>0</v>
      </c>
      <c r="O54" s="366"/>
      <c r="P54" s="367"/>
      <c r="Q54" s="367"/>
    </row>
    <row r="55" spans="1:17" ht="16.5">
      <c r="A55" s="298"/>
      <c r="B55" s="298" t="s">
        <v>124</v>
      </c>
      <c r="C55" s="332">
        <v>1</v>
      </c>
      <c r="D55" s="298"/>
      <c r="E55" s="298"/>
      <c r="F55" s="342">
        <v>0</v>
      </c>
      <c r="G55" s="343">
        <v>3</v>
      </c>
      <c r="H55" s="343">
        <v>2</v>
      </c>
      <c r="I55" s="344">
        <v>1</v>
      </c>
      <c r="J55" s="297">
        <v>0</v>
      </c>
      <c r="K55" s="298">
        <v>1.1</v>
      </c>
      <c r="L55" s="299">
        <v>0</v>
      </c>
      <c r="M55" s="332">
        <v>0</v>
      </c>
      <c r="N55" s="299">
        <v>0</v>
      </c>
      <c r="O55" s="345"/>
      <c r="P55" s="346"/>
      <c r="Q55" s="346"/>
    </row>
    <row r="56" spans="1:17" ht="16.5">
      <c r="A56" s="278"/>
      <c r="B56" s="278" t="s">
        <v>124</v>
      </c>
      <c r="C56" s="279">
        <v>1</v>
      </c>
      <c r="D56" s="278"/>
      <c r="E56" s="278"/>
      <c r="F56" s="280">
        <v>0</v>
      </c>
      <c r="G56" s="281">
        <v>4</v>
      </c>
      <c r="H56" s="281">
        <v>2</v>
      </c>
      <c r="I56" s="282">
        <v>1</v>
      </c>
      <c r="J56" s="283">
        <v>0</v>
      </c>
      <c r="K56" s="278">
        <v>1.1</v>
      </c>
      <c r="L56" s="284">
        <v>0</v>
      </c>
      <c r="M56" s="279">
        <v>0</v>
      </c>
      <c r="N56" s="284">
        <v>0</v>
      </c>
      <c r="O56" s="334"/>
      <c r="P56" s="285"/>
      <c r="Q56" s="285"/>
    </row>
    <row r="57" spans="1:17" ht="16.5">
      <c r="A57" s="278"/>
      <c r="B57" s="278" t="s">
        <v>124</v>
      </c>
      <c r="C57" s="279">
        <v>1</v>
      </c>
      <c r="D57" s="278"/>
      <c r="E57" s="278"/>
      <c r="F57" s="280">
        <v>0</v>
      </c>
      <c r="G57" s="281">
        <v>5</v>
      </c>
      <c r="H57" s="281">
        <v>2</v>
      </c>
      <c r="I57" s="282">
        <v>1</v>
      </c>
      <c r="J57" s="283">
        <v>0</v>
      </c>
      <c r="K57" s="278">
        <v>1.1</v>
      </c>
      <c r="L57" s="284">
        <v>0</v>
      </c>
      <c r="M57" s="279">
        <v>0</v>
      </c>
      <c r="N57" s="284">
        <v>0</v>
      </c>
      <c r="O57" s="334"/>
      <c r="P57" s="285"/>
      <c r="Q57" s="285"/>
    </row>
    <row r="58" spans="1:17" ht="16.5">
      <c r="A58" s="286"/>
      <c r="B58" s="286"/>
      <c r="C58" s="287"/>
      <c r="D58" s="286"/>
      <c r="E58" s="286"/>
      <c r="F58" s="288" t="s">
        <v>261</v>
      </c>
      <c r="G58" s="289"/>
      <c r="H58" s="289"/>
      <c r="I58" s="290"/>
      <c r="J58" s="291"/>
      <c r="K58" s="292"/>
      <c r="L58" s="293" t="s">
        <v>260</v>
      </c>
      <c r="M58" s="294"/>
      <c r="N58" s="295">
        <v>0</v>
      </c>
      <c r="O58" s="333">
        <v>14200000</v>
      </c>
      <c r="P58" s="296">
        <v>0</v>
      </c>
      <c r="Q58" s="296">
        <f>N58+O58+P58</f>
        <v>14200000</v>
      </c>
    </row>
    <row r="59" spans="1:17" ht="16.5">
      <c r="A59" s="270" t="s">
        <v>270</v>
      </c>
      <c r="B59" s="270" t="s">
        <v>124</v>
      </c>
      <c r="C59" s="271">
        <v>1</v>
      </c>
      <c r="D59" s="270" t="s">
        <v>177</v>
      </c>
      <c r="E59" s="270" t="s">
        <v>228</v>
      </c>
      <c r="F59" s="272">
        <v>0</v>
      </c>
      <c r="G59" s="273">
        <v>1</v>
      </c>
      <c r="H59" s="273">
        <v>2</v>
      </c>
      <c r="I59" s="274">
        <v>1</v>
      </c>
      <c r="J59" s="275">
        <v>0</v>
      </c>
      <c r="K59" s="270">
        <v>1.1</v>
      </c>
      <c r="L59" s="276">
        <v>0</v>
      </c>
      <c r="M59" s="271">
        <v>0</v>
      </c>
      <c r="N59" s="276">
        <v>0</v>
      </c>
      <c r="O59" s="340"/>
      <c r="P59" s="277"/>
      <c r="Q59" s="277"/>
    </row>
    <row r="60" spans="1:17" ht="16.5">
      <c r="A60" s="278" t="s">
        <v>272</v>
      </c>
      <c r="B60" s="278" t="s">
        <v>124</v>
      </c>
      <c r="C60" s="279">
        <v>1</v>
      </c>
      <c r="D60" s="278"/>
      <c r="E60" s="278"/>
      <c r="F60" s="280">
        <v>0</v>
      </c>
      <c r="G60" s="281">
        <v>2</v>
      </c>
      <c r="H60" s="281">
        <v>2</v>
      </c>
      <c r="I60" s="282">
        <v>1</v>
      </c>
      <c r="J60" s="283">
        <v>0</v>
      </c>
      <c r="K60" s="278">
        <v>1.1</v>
      </c>
      <c r="L60" s="284">
        <v>0</v>
      </c>
      <c r="M60" s="279">
        <v>0</v>
      </c>
      <c r="N60" s="284">
        <v>0</v>
      </c>
      <c r="O60" s="334"/>
      <c r="P60" s="285"/>
      <c r="Q60" s="285"/>
    </row>
    <row r="61" spans="1:17" ht="16.5">
      <c r="A61" s="278"/>
      <c r="B61" s="278" t="s">
        <v>124</v>
      </c>
      <c r="C61" s="279">
        <v>1</v>
      </c>
      <c r="D61" s="278"/>
      <c r="E61" s="278"/>
      <c r="F61" s="280">
        <v>0</v>
      </c>
      <c r="G61" s="281">
        <v>3</v>
      </c>
      <c r="H61" s="281">
        <v>2</v>
      </c>
      <c r="I61" s="282">
        <v>1</v>
      </c>
      <c r="J61" s="283">
        <v>0</v>
      </c>
      <c r="K61" s="278">
        <v>1.1</v>
      </c>
      <c r="L61" s="284">
        <v>0</v>
      </c>
      <c r="M61" s="279">
        <v>0</v>
      </c>
      <c r="N61" s="284">
        <v>0</v>
      </c>
      <c r="O61" s="334"/>
      <c r="P61" s="285"/>
      <c r="Q61" s="285"/>
    </row>
    <row r="62" spans="1:17" ht="16.5">
      <c r="A62" s="278"/>
      <c r="B62" s="278" t="s">
        <v>124</v>
      </c>
      <c r="C62" s="279">
        <v>1</v>
      </c>
      <c r="D62" s="278"/>
      <c r="E62" s="278"/>
      <c r="F62" s="280">
        <v>0</v>
      </c>
      <c r="G62" s="281">
        <v>4</v>
      </c>
      <c r="H62" s="281">
        <v>2</v>
      </c>
      <c r="I62" s="282">
        <v>1</v>
      </c>
      <c r="J62" s="283">
        <v>0</v>
      </c>
      <c r="K62" s="278">
        <v>1.1</v>
      </c>
      <c r="L62" s="284">
        <v>0</v>
      </c>
      <c r="M62" s="279">
        <v>0</v>
      </c>
      <c r="N62" s="284">
        <v>0</v>
      </c>
      <c r="O62" s="334"/>
      <c r="P62" s="285"/>
      <c r="Q62" s="285"/>
    </row>
    <row r="63" spans="1:17" ht="16.5">
      <c r="A63" s="278"/>
      <c r="B63" s="278" t="s">
        <v>124</v>
      </c>
      <c r="C63" s="279">
        <v>1</v>
      </c>
      <c r="D63" s="278"/>
      <c r="E63" s="278"/>
      <c r="F63" s="280">
        <v>0</v>
      </c>
      <c r="G63" s="281">
        <v>5</v>
      </c>
      <c r="H63" s="281">
        <v>2</v>
      </c>
      <c r="I63" s="282">
        <v>1</v>
      </c>
      <c r="J63" s="283">
        <v>0</v>
      </c>
      <c r="K63" s="278">
        <v>1.1</v>
      </c>
      <c r="L63" s="284">
        <v>0</v>
      </c>
      <c r="M63" s="279">
        <v>0</v>
      </c>
      <c r="N63" s="284">
        <v>0</v>
      </c>
      <c r="O63" s="334"/>
      <c r="P63" s="285"/>
      <c r="Q63" s="285"/>
    </row>
    <row r="64" spans="1:17" ht="16.5">
      <c r="A64" s="286"/>
      <c r="B64" s="286"/>
      <c r="C64" s="287"/>
      <c r="D64" s="286"/>
      <c r="E64" s="286"/>
      <c r="F64" s="288" t="s">
        <v>261</v>
      </c>
      <c r="G64" s="289"/>
      <c r="H64" s="289"/>
      <c r="I64" s="290"/>
      <c r="J64" s="291"/>
      <c r="K64" s="292"/>
      <c r="L64" s="293" t="s">
        <v>260</v>
      </c>
      <c r="M64" s="294"/>
      <c r="N64" s="295">
        <v>0</v>
      </c>
      <c r="O64" s="333">
        <v>14500000</v>
      </c>
      <c r="P64" s="296">
        <v>0</v>
      </c>
      <c r="Q64" s="296">
        <f>N64+O64+P64</f>
        <v>14500000</v>
      </c>
    </row>
    <row r="65" spans="1:17" ht="16.5">
      <c r="A65" s="270" t="s">
        <v>125</v>
      </c>
      <c r="B65" s="270" t="s">
        <v>124</v>
      </c>
      <c r="C65" s="271">
        <v>1</v>
      </c>
      <c r="D65" s="270" t="s">
        <v>177</v>
      </c>
      <c r="E65" s="270" t="s">
        <v>228</v>
      </c>
      <c r="F65" s="272">
        <v>0</v>
      </c>
      <c r="G65" s="273">
        <v>1</v>
      </c>
      <c r="H65" s="273">
        <v>2</v>
      </c>
      <c r="I65" s="274">
        <v>1</v>
      </c>
      <c r="J65" s="275">
        <v>0</v>
      </c>
      <c r="K65" s="270">
        <v>1.1</v>
      </c>
      <c r="L65" s="276">
        <v>0</v>
      </c>
      <c r="M65" s="271">
        <v>0</v>
      </c>
      <c r="N65" s="276">
        <v>0</v>
      </c>
      <c r="O65" s="340"/>
      <c r="P65" s="277"/>
      <c r="Q65" s="277"/>
    </row>
    <row r="66" spans="1:17" ht="16.5">
      <c r="A66" s="278"/>
      <c r="B66" s="278" t="s">
        <v>124</v>
      </c>
      <c r="C66" s="279">
        <v>1</v>
      </c>
      <c r="D66" s="278"/>
      <c r="E66" s="278"/>
      <c r="F66" s="280">
        <v>0</v>
      </c>
      <c r="G66" s="281">
        <v>2</v>
      </c>
      <c r="H66" s="281">
        <v>2</v>
      </c>
      <c r="I66" s="282">
        <v>1</v>
      </c>
      <c r="J66" s="283">
        <v>0</v>
      </c>
      <c r="K66" s="278">
        <v>1.1</v>
      </c>
      <c r="L66" s="284">
        <v>0</v>
      </c>
      <c r="M66" s="279">
        <v>0</v>
      </c>
      <c r="N66" s="284">
        <v>0</v>
      </c>
      <c r="O66" s="334"/>
      <c r="P66" s="285"/>
      <c r="Q66" s="285"/>
    </row>
    <row r="67" spans="1:17" ht="16.5">
      <c r="A67" s="278"/>
      <c r="B67" s="278" t="s">
        <v>124</v>
      </c>
      <c r="C67" s="279">
        <v>1</v>
      </c>
      <c r="D67" s="278"/>
      <c r="E67" s="278"/>
      <c r="F67" s="280">
        <v>0</v>
      </c>
      <c r="G67" s="281">
        <v>3</v>
      </c>
      <c r="H67" s="281">
        <v>2</v>
      </c>
      <c r="I67" s="282">
        <v>1</v>
      </c>
      <c r="J67" s="283">
        <v>0</v>
      </c>
      <c r="K67" s="278">
        <v>1.1</v>
      </c>
      <c r="L67" s="284">
        <v>0</v>
      </c>
      <c r="M67" s="279">
        <v>0</v>
      </c>
      <c r="N67" s="284">
        <v>0</v>
      </c>
      <c r="O67" s="334"/>
      <c r="P67" s="285"/>
      <c r="Q67" s="285"/>
    </row>
    <row r="68" spans="1:17" ht="16.5">
      <c r="A68" s="278"/>
      <c r="B68" s="278" t="s">
        <v>124</v>
      </c>
      <c r="C68" s="279">
        <v>1</v>
      </c>
      <c r="D68" s="278"/>
      <c r="E68" s="278"/>
      <c r="F68" s="280">
        <v>0</v>
      </c>
      <c r="G68" s="281">
        <v>4</v>
      </c>
      <c r="H68" s="281">
        <v>2</v>
      </c>
      <c r="I68" s="282">
        <v>1</v>
      </c>
      <c r="J68" s="283">
        <v>0</v>
      </c>
      <c r="K68" s="278">
        <v>1.1</v>
      </c>
      <c r="L68" s="284">
        <v>0</v>
      </c>
      <c r="M68" s="279">
        <v>0</v>
      </c>
      <c r="N68" s="284">
        <v>0</v>
      </c>
      <c r="O68" s="334"/>
      <c r="P68" s="285"/>
      <c r="Q68" s="285"/>
    </row>
    <row r="69" spans="1:17" ht="16.5">
      <c r="A69" s="278"/>
      <c r="B69" s="278" t="s">
        <v>124</v>
      </c>
      <c r="C69" s="279">
        <v>1</v>
      </c>
      <c r="D69" s="278"/>
      <c r="E69" s="278"/>
      <c r="F69" s="280">
        <v>0</v>
      </c>
      <c r="G69" s="281">
        <v>5</v>
      </c>
      <c r="H69" s="281">
        <v>2</v>
      </c>
      <c r="I69" s="282">
        <v>1</v>
      </c>
      <c r="J69" s="283">
        <v>0</v>
      </c>
      <c r="K69" s="278">
        <v>1.1</v>
      </c>
      <c r="L69" s="284">
        <v>0</v>
      </c>
      <c r="M69" s="279">
        <v>0</v>
      </c>
      <c r="N69" s="284">
        <v>0</v>
      </c>
      <c r="O69" s="334"/>
      <c r="P69" s="285"/>
      <c r="Q69" s="285"/>
    </row>
    <row r="70" spans="1:17" ht="16.5">
      <c r="A70" s="286"/>
      <c r="B70" s="286"/>
      <c r="C70" s="287"/>
      <c r="D70" s="286"/>
      <c r="E70" s="286"/>
      <c r="F70" s="288" t="s">
        <v>261</v>
      </c>
      <c r="G70" s="289"/>
      <c r="H70" s="289"/>
      <c r="I70" s="290"/>
      <c r="J70" s="291"/>
      <c r="K70" s="292"/>
      <c r="L70" s="293" t="s">
        <v>260</v>
      </c>
      <c r="M70" s="294"/>
      <c r="N70" s="295">
        <v>0</v>
      </c>
      <c r="O70" s="333">
        <v>17200000</v>
      </c>
      <c r="P70" s="296">
        <v>0</v>
      </c>
      <c r="Q70" s="296">
        <f>N70+O70+P70</f>
        <v>17200000</v>
      </c>
    </row>
    <row r="71" spans="1:17" ht="16.5">
      <c r="A71" s="270" t="s">
        <v>273</v>
      </c>
      <c r="B71" s="270" t="s">
        <v>124</v>
      </c>
      <c r="C71" s="271">
        <v>1</v>
      </c>
      <c r="D71" s="270" t="s">
        <v>177</v>
      </c>
      <c r="E71" s="270" t="s">
        <v>228</v>
      </c>
      <c r="F71" s="272">
        <v>0</v>
      </c>
      <c r="G71" s="273">
        <v>1</v>
      </c>
      <c r="H71" s="273">
        <v>2</v>
      </c>
      <c r="I71" s="274">
        <v>1</v>
      </c>
      <c r="J71" s="275">
        <v>0</v>
      </c>
      <c r="K71" s="270">
        <v>1.1</v>
      </c>
      <c r="L71" s="276">
        <v>0</v>
      </c>
      <c r="M71" s="271">
        <v>0</v>
      </c>
      <c r="N71" s="276">
        <v>0</v>
      </c>
      <c r="O71" s="340"/>
      <c r="P71" s="277"/>
      <c r="Q71" s="277"/>
    </row>
    <row r="72" spans="1:17" ht="16.5">
      <c r="A72" s="278"/>
      <c r="B72" s="278" t="s">
        <v>124</v>
      </c>
      <c r="C72" s="279">
        <v>1</v>
      </c>
      <c r="D72" s="278"/>
      <c r="E72" s="278"/>
      <c r="F72" s="280">
        <v>0</v>
      </c>
      <c r="G72" s="281">
        <v>2</v>
      </c>
      <c r="H72" s="281">
        <v>2</v>
      </c>
      <c r="I72" s="282">
        <v>1</v>
      </c>
      <c r="J72" s="283">
        <v>0</v>
      </c>
      <c r="K72" s="278">
        <v>1.1</v>
      </c>
      <c r="L72" s="284">
        <v>0</v>
      </c>
      <c r="M72" s="279">
        <v>0</v>
      </c>
      <c r="N72" s="284">
        <v>0</v>
      </c>
      <c r="O72" s="334"/>
      <c r="P72" s="285"/>
      <c r="Q72" s="285"/>
    </row>
    <row r="73" spans="1:17" ht="16.5">
      <c r="A73" s="278"/>
      <c r="B73" s="278" t="s">
        <v>124</v>
      </c>
      <c r="C73" s="279">
        <v>1</v>
      </c>
      <c r="D73" s="278"/>
      <c r="E73" s="278"/>
      <c r="F73" s="280">
        <v>0</v>
      </c>
      <c r="G73" s="281">
        <v>3</v>
      </c>
      <c r="H73" s="281">
        <v>2</v>
      </c>
      <c r="I73" s="282">
        <v>1</v>
      </c>
      <c r="J73" s="283">
        <v>0</v>
      </c>
      <c r="K73" s="278">
        <v>1.1</v>
      </c>
      <c r="L73" s="284">
        <v>0</v>
      </c>
      <c r="M73" s="279">
        <v>0</v>
      </c>
      <c r="N73" s="284">
        <v>0</v>
      </c>
      <c r="O73" s="334"/>
      <c r="P73" s="285"/>
      <c r="Q73" s="285"/>
    </row>
    <row r="74" spans="1:17" ht="16.5">
      <c r="A74" s="278"/>
      <c r="B74" s="278" t="s">
        <v>124</v>
      </c>
      <c r="C74" s="279">
        <v>1</v>
      </c>
      <c r="D74" s="278"/>
      <c r="E74" s="278"/>
      <c r="F74" s="280">
        <v>0</v>
      </c>
      <c r="G74" s="281">
        <v>4</v>
      </c>
      <c r="H74" s="281">
        <v>2</v>
      </c>
      <c r="I74" s="282">
        <v>1</v>
      </c>
      <c r="J74" s="283">
        <v>0</v>
      </c>
      <c r="K74" s="278">
        <v>1.1</v>
      </c>
      <c r="L74" s="284">
        <v>0</v>
      </c>
      <c r="M74" s="279">
        <v>0</v>
      </c>
      <c r="N74" s="284">
        <v>0</v>
      </c>
      <c r="O74" s="334"/>
      <c r="P74" s="285"/>
      <c r="Q74" s="285"/>
    </row>
    <row r="75" spans="1:17" ht="16.5">
      <c r="A75" s="278"/>
      <c r="B75" s="278" t="s">
        <v>124</v>
      </c>
      <c r="C75" s="279">
        <v>1</v>
      </c>
      <c r="D75" s="278"/>
      <c r="E75" s="278"/>
      <c r="F75" s="280">
        <v>0</v>
      </c>
      <c r="G75" s="281">
        <v>5</v>
      </c>
      <c r="H75" s="281">
        <v>2</v>
      </c>
      <c r="I75" s="282">
        <v>1</v>
      </c>
      <c r="J75" s="283">
        <v>0</v>
      </c>
      <c r="K75" s="278">
        <v>1.1</v>
      </c>
      <c r="L75" s="284">
        <v>0</v>
      </c>
      <c r="M75" s="279">
        <v>0</v>
      </c>
      <c r="N75" s="284">
        <v>0</v>
      </c>
      <c r="O75" s="334"/>
      <c r="P75" s="285"/>
      <c r="Q75" s="285"/>
    </row>
    <row r="76" spans="1:17" ht="16.5">
      <c r="A76" s="286"/>
      <c r="B76" s="286"/>
      <c r="C76" s="287"/>
      <c r="D76" s="286"/>
      <c r="E76" s="286"/>
      <c r="F76" s="288" t="s">
        <v>261</v>
      </c>
      <c r="G76" s="289"/>
      <c r="H76" s="289"/>
      <c r="I76" s="290"/>
      <c r="J76" s="291"/>
      <c r="K76" s="292"/>
      <c r="L76" s="293" t="s">
        <v>260</v>
      </c>
      <c r="M76" s="294"/>
      <c r="N76" s="295">
        <v>0</v>
      </c>
      <c r="O76" s="333">
        <v>17500000</v>
      </c>
      <c r="P76" s="296">
        <v>0</v>
      </c>
      <c r="Q76" s="296">
        <f>N76+O76+P76</f>
        <v>17500000</v>
      </c>
    </row>
    <row r="77" spans="1:17" ht="16.5">
      <c r="A77" s="270" t="s">
        <v>274</v>
      </c>
      <c r="B77" s="270" t="s">
        <v>124</v>
      </c>
      <c r="C77" s="271">
        <v>1</v>
      </c>
      <c r="D77" s="270" t="s">
        <v>177</v>
      </c>
      <c r="E77" s="270" t="s">
        <v>228</v>
      </c>
      <c r="F77" s="272">
        <v>0</v>
      </c>
      <c r="G77" s="273">
        <v>1</v>
      </c>
      <c r="H77" s="273">
        <v>2</v>
      </c>
      <c r="I77" s="274">
        <v>1</v>
      </c>
      <c r="J77" s="275">
        <v>0</v>
      </c>
      <c r="K77" s="270">
        <v>1.1</v>
      </c>
      <c r="L77" s="276">
        <v>0</v>
      </c>
      <c r="M77" s="271">
        <v>0</v>
      </c>
      <c r="N77" s="276">
        <v>0</v>
      </c>
      <c r="O77" s="340"/>
      <c r="P77" s="277"/>
      <c r="Q77" s="277"/>
    </row>
    <row r="78" spans="1:17" ht="16.5">
      <c r="A78" s="278"/>
      <c r="B78" s="278" t="s">
        <v>124</v>
      </c>
      <c r="C78" s="279">
        <v>1</v>
      </c>
      <c r="D78" s="278"/>
      <c r="E78" s="278"/>
      <c r="F78" s="280">
        <v>0</v>
      </c>
      <c r="G78" s="281">
        <v>2</v>
      </c>
      <c r="H78" s="281">
        <v>2</v>
      </c>
      <c r="I78" s="282">
        <v>1</v>
      </c>
      <c r="J78" s="283">
        <v>0</v>
      </c>
      <c r="K78" s="278">
        <v>1.1</v>
      </c>
      <c r="L78" s="284">
        <v>0</v>
      </c>
      <c r="M78" s="279">
        <v>0</v>
      </c>
      <c r="N78" s="284">
        <v>0</v>
      </c>
      <c r="O78" s="334"/>
      <c r="P78" s="285"/>
      <c r="Q78" s="285"/>
    </row>
    <row r="79" spans="1:17" ht="16.5">
      <c r="A79" s="278"/>
      <c r="B79" s="278" t="s">
        <v>124</v>
      </c>
      <c r="C79" s="279">
        <v>1</v>
      </c>
      <c r="D79" s="278"/>
      <c r="E79" s="278"/>
      <c r="F79" s="280">
        <v>0</v>
      </c>
      <c r="G79" s="281">
        <v>3</v>
      </c>
      <c r="H79" s="281">
        <v>2</v>
      </c>
      <c r="I79" s="282">
        <v>1</v>
      </c>
      <c r="J79" s="283">
        <v>0</v>
      </c>
      <c r="K79" s="278">
        <v>1.1</v>
      </c>
      <c r="L79" s="284">
        <v>0</v>
      </c>
      <c r="M79" s="279">
        <v>0</v>
      </c>
      <c r="N79" s="284">
        <v>0</v>
      </c>
      <c r="O79" s="334"/>
      <c r="P79" s="285"/>
      <c r="Q79" s="285"/>
    </row>
    <row r="80" spans="1:17" ht="16.5">
      <c r="A80" s="278"/>
      <c r="B80" s="278" t="s">
        <v>124</v>
      </c>
      <c r="C80" s="279">
        <v>1</v>
      </c>
      <c r="D80" s="278"/>
      <c r="E80" s="278"/>
      <c r="F80" s="280">
        <v>0</v>
      </c>
      <c r="G80" s="281">
        <v>4</v>
      </c>
      <c r="H80" s="281">
        <v>2</v>
      </c>
      <c r="I80" s="282">
        <v>1</v>
      </c>
      <c r="J80" s="283">
        <v>0</v>
      </c>
      <c r="K80" s="278">
        <v>1.1</v>
      </c>
      <c r="L80" s="284">
        <v>0</v>
      </c>
      <c r="M80" s="279">
        <v>0</v>
      </c>
      <c r="N80" s="284">
        <v>0</v>
      </c>
      <c r="O80" s="334"/>
      <c r="P80" s="285"/>
      <c r="Q80" s="285"/>
    </row>
    <row r="81" spans="1:17" ht="16.5">
      <c r="A81" s="278"/>
      <c r="B81" s="278" t="s">
        <v>124</v>
      </c>
      <c r="C81" s="279">
        <v>1</v>
      </c>
      <c r="D81" s="278"/>
      <c r="E81" s="278"/>
      <c r="F81" s="280">
        <v>0</v>
      </c>
      <c r="G81" s="281">
        <v>5</v>
      </c>
      <c r="H81" s="281">
        <v>2</v>
      </c>
      <c r="I81" s="282">
        <v>1</v>
      </c>
      <c r="J81" s="283">
        <v>0</v>
      </c>
      <c r="K81" s="278">
        <v>1.1</v>
      </c>
      <c r="L81" s="284">
        <v>0</v>
      </c>
      <c r="M81" s="279">
        <v>0</v>
      </c>
      <c r="N81" s="284">
        <v>0</v>
      </c>
      <c r="O81" s="334"/>
      <c r="P81" s="285"/>
      <c r="Q81" s="285"/>
    </row>
    <row r="82" spans="1:17" ht="16.5">
      <c r="A82" s="286"/>
      <c r="B82" s="286"/>
      <c r="C82" s="287"/>
      <c r="D82" s="286"/>
      <c r="E82" s="286"/>
      <c r="F82" s="288" t="s">
        <v>261</v>
      </c>
      <c r="G82" s="289"/>
      <c r="H82" s="289"/>
      <c r="I82" s="290"/>
      <c r="J82" s="291"/>
      <c r="K82" s="292"/>
      <c r="L82" s="293" t="s">
        <v>260</v>
      </c>
      <c r="M82" s="294"/>
      <c r="N82" s="295">
        <v>0</v>
      </c>
      <c r="O82" s="333">
        <v>20000000</v>
      </c>
      <c r="P82" s="296">
        <v>0</v>
      </c>
      <c r="Q82" s="296">
        <f>N82+O82+P82</f>
        <v>20000000</v>
      </c>
    </row>
    <row r="83" spans="1:17" ht="16.5">
      <c r="A83" s="270" t="s">
        <v>68</v>
      </c>
      <c r="B83" s="270" t="s">
        <v>34</v>
      </c>
      <c r="C83" s="271">
        <v>0.67</v>
      </c>
      <c r="D83" s="270" t="s">
        <v>177</v>
      </c>
      <c r="E83" s="270" t="s">
        <v>228</v>
      </c>
      <c r="F83" s="272">
        <v>0</v>
      </c>
      <c r="G83" s="273">
        <v>1</v>
      </c>
      <c r="H83" s="273">
        <v>2</v>
      </c>
      <c r="I83" s="274">
        <v>1</v>
      </c>
      <c r="J83" s="275">
        <v>0</v>
      </c>
      <c r="K83" s="270">
        <v>1.1</v>
      </c>
      <c r="L83" s="276">
        <v>0</v>
      </c>
      <c r="M83" s="271">
        <v>0</v>
      </c>
      <c r="N83" s="276">
        <v>0</v>
      </c>
      <c r="O83" s="340"/>
      <c r="P83" s="277"/>
      <c r="Q83" s="277"/>
    </row>
    <row r="84" spans="1:17" ht="16.5">
      <c r="A84" s="278"/>
      <c r="B84" s="278" t="s">
        <v>34</v>
      </c>
      <c r="C84" s="279">
        <v>0.67</v>
      </c>
      <c r="D84" s="278"/>
      <c r="E84" s="278"/>
      <c r="F84" s="280">
        <v>0</v>
      </c>
      <c r="G84" s="281">
        <v>2</v>
      </c>
      <c r="H84" s="281">
        <v>2</v>
      </c>
      <c r="I84" s="282">
        <v>1</v>
      </c>
      <c r="J84" s="283">
        <v>0</v>
      </c>
      <c r="K84" s="278">
        <v>1.1</v>
      </c>
      <c r="L84" s="284">
        <v>0</v>
      </c>
      <c r="M84" s="279">
        <v>0</v>
      </c>
      <c r="N84" s="284">
        <v>0</v>
      </c>
      <c r="O84" s="334"/>
      <c r="P84" s="285"/>
      <c r="Q84" s="285"/>
    </row>
    <row r="85" spans="1:17" ht="16.5">
      <c r="A85" s="278"/>
      <c r="B85" s="278" t="s">
        <v>34</v>
      </c>
      <c r="C85" s="279">
        <v>0.67</v>
      </c>
      <c r="D85" s="278"/>
      <c r="E85" s="278"/>
      <c r="F85" s="280">
        <v>0</v>
      </c>
      <c r="G85" s="281">
        <v>3</v>
      </c>
      <c r="H85" s="281">
        <v>2</v>
      </c>
      <c r="I85" s="282">
        <v>1</v>
      </c>
      <c r="J85" s="283">
        <v>0</v>
      </c>
      <c r="K85" s="278">
        <v>1.1</v>
      </c>
      <c r="L85" s="284">
        <v>0</v>
      </c>
      <c r="M85" s="279">
        <v>0</v>
      </c>
      <c r="N85" s="284">
        <v>0</v>
      </c>
      <c r="O85" s="334"/>
      <c r="P85" s="285"/>
      <c r="Q85" s="285"/>
    </row>
    <row r="86" spans="1:17" ht="16.5">
      <c r="A86" s="278"/>
      <c r="B86" s="278" t="s">
        <v>34</v>
      </c>
      <c r="C86" s="279">
        <v>0.67</v>
      </c>
      <c r="D86" s="278"/>
      <c r="E86" s="278"/>
      <c r="F86" s="280">
        <v>0</v>
      </c>
      <c r="G86" s="281">
        <v>4</v>
      </c>
      <c r="H86" s="281">
        <v>2</v>
      </c>
      <c r="I86" s="282">
        <v>1</v>
      </c>
      <c r="J86" s="283">
        <v>0</v>
      </c>
      <c r="K86" s="278">
        <v>1.1</v>
      </c>
      <c r="L86" s="284">
        <v>0</v>
      </c>
      <c r="M86" s="279">
        <v>0</v>
      </c>
      <c r="N86" s="284">
        <v>0</v>
      </c>
      <c r="O86" s="334"/>
      <c r="P86" s="285"/>
      <c r="Q86" s="285"/>
    </row>
    <row r="87" spans="1:17" ht="16.5">
      <c r="A87" s="278"/>
      <c r="B87" s="278" t="s">
        <v>34</v>
      </c>
      <c r="C87" s="279">
        <v>0.67</v>
      </c>
      <c r="D87" s="278"/>
      <c r="E87" s="278"/>
      <c r="F87" s="280">
        <v>0</v>
      </c>
      <c r="G87" s="281">
        <v>5</v>
      </c>
      <c r="H87" s="281">
        <v>2</v>
      </c>
      <c r="I87" s="282">
        <v>1</v>
      </c>
      <c r="J87" s="283">
        <v>0</v>
      </c>
      <c r="K87" s="278">
        <v>1.1</v>
      </c>
      <c r="L87" s="284">
        <v>0</v>
      </c>
      <c r="M87" s="279">
        <v>0</v>
      </c>
      <c r="N87" s="284">
        <v>0</v>
      </c>
      <c r="O87" s="334"/>
      <c r="P87" s="285"/>
      <c r="Q87" s="285"/>
    </row>
    <row r="88" spans="1:17" ht="16.5">
      <c r="A88" s="286"/>
      <c r="B88" s="286"/>
      <c r="C88" s="287"/>
      <c r="D88" s="286"/>
      <c r="E88" s="286"/>
      <c r="F88" s="288" t="s">
        <v>261</v>
      </c>
      <c r="G88" s="289"/>
      <c r="H88" s="289"/>
      <c r="I88" s="290"/>
      <c r="J88" s="291"/>
      <c r="K88" s="292"/>
      <c r="L88" s="293" t="s">
        <v>260</v>
      </c>
      <c r="M88" s="294"/>
      <c r="N88" s="295">
        <v>0</v>
      </c>
      <c r="O88" s="333">
        <v>3150000</v>
      </c>
      <c r="P88" s="296">
        <v>0</v>
      </c>
      <c r="Q88" s="296">
        <f>N88+O88+P88</f>
        <v>3150000</v>
      </c>
    </row>
    <row r="89" spans="1:17" ht="20.25" customHeight="1">
      <c r="A89" s="270" t="s">
        <v>275</v>
      </c>
      <c r="B89" s="270" t="s">
        <v>34</v>
      </c>
      <c r="C89" s="271">
        <v>0.77</v>
      </c>
      <c r="D89" s="270" t="s">
        <v>177</v>
      </c>
      <c r="E89" s="270" t="s">
        <v>228</v>
      </c>
      <c r="F89" s="272">
        <v>0</v>
      </c>
      <c r="G89" s="273">
        <v>1</v>
      </c>
      <c r="H89" s="273">
        <v>2</v>
      </c>
      <c r="I89" s="274">
        <v>1</v>
      </c>
      <c r="J89" s="275">
        <v>0</v>
      </c>
      <c r="K89" s="270">
        <v>1.1</v>
      </c>
      <c r="L89" s="276">
        <v>0</v>
      </c>
      <c r="M89" s="271">
        <v>0</v>
      </c>
      <c r="N89" s="276">
        <v>0</v>
      </c>
      <c r="O89" s="340"/>
      <c r="P89" s="277"/>
      <c r="Q89" s="277"/>
    </row>
    <row r="90" spans="1:17" ht="16.5">
      <c r="A90" s="278"/>
      <c r="B90" s="278" t="s">
        <v>34</v>
      </c>
      <c r="C90" s="279">
        <v>0.77</v>
      </c>
      <c r="D90" s="278"/>
      <c r="E90" s="278"/>
      <c r="F90" s="280">
        <v>0</v>
      </c>
      <c r="G90" s="281">
        <v>2</v>
      </c>
      <c r="H90" s="281">
        <v>2</v>
      </c>
      <c r="I90" s="282">
        <v>1</v>
      </c>
      <c r="J90" s="283">
        <v>0</v>
      </c>
      <c r="K90" s="278">
        <v>1.1</v>
      </c>
      <c r="L90" s="284">
        <v>0</v>
      </c>
      <c r="M90" s="279">
        <v>0</v>
      </c>
      <c r="N90" s="284">
        <v>0</v>
      </c>
      <c r="O90" s="334"/>
      <c r="P90" s="285"/>
      <c r="Q90" s="285"/>
    </row>
    <row r="91" spans="1:17" ht="16.5">
      <c r="A91" s="292"/>
      <c r="B91" s="292" t="s">
        <v>34</v>
      </c>
      <c r="C91" s="294">
        <v>0.77</v>
      </c>
      <c r="D91" s="292"/>
      <c r="E91" s="292"/>
      <c r="F91" s="363">
        <v>0</v>
      </c>
      <c r="G91" s="364">
        <v>3</v>
      </c>
      <c r="H91" s="364">
        <v>2</v>
      </c>
      <c r="I91" s="365">
        <v>1</v>
      </c>
      <c r="J91" s="291">
        <v>0</v>
      </c>
      <c r="K91" s="292">
        <v>1.1</v>
      </c>
      <c r="L91" s="293">
        <v>0</v>
      </c>
      <c r="M91" s="294">
        <v>0</v>
      </c>
      <c r="N91" s="293">
        <v>0</v>
      </c>
      <c r="O91" s="366"/>
      <c r="P91" s="367"/>
      <c r="Q91" s="367"/>
    </row>
    <row r="92" spans="1:17" ht="16.5">
      <c r="A92" s="298"/>
      <c r="B92" s="298" t="s">
        <v>34</v>
      </c>
      <c r="C92" s="332">
        <v>0.77</v>
      </c>
      <c r="D92" s="298"/>
      <c r="E92" s="298"/>
      <c r="F92" s="342">
        <v>0</v>
      </c>
      <c r="G92" s="343">
        <v>4</v>
      </c>
      <c r="H92" s="343">
        <v>2</v>
      </c>
      <c r="I92" s="344">
        <v>1</v>
      </c>
      <c r="J92" s="297">
        <v>0</v>
      </c>
      <c r="K92" s="298">
        <v>1.1</v>
      </c>
      <c r="L92" s="299">
        <v>0</v>
      </c>
      <c r="M92" s="332">
        <v>0</v>
      </c>
      <c r="N92" s="299">
        <v>0</v>
      </c>
      <c r="O92" s="345"/>
      <c r="P92" s="346"/>
      <c r="Q92" s="346"/>
    </row>
    <row r="93" spans="1:17" ht="16.5">
      <c r="A93" s="278"/>
      <c r="B93" s="278" t="s">
        <v>34</v>
      </c>
      <c r="C93" s="279">
        <v>0.77</v>
      </c>
      <c r="D93" s="278"/>
      <c r="E93" s="278"/>
      <c r="F93" s="280">
        <v>0</v>
      </c>
      <c r="G93" s="281">
        <v>5</v>
      </c>
      <c r="H93" s="281">
        <v>2</v>
      </c>
      <c r="I93" s="282">
        <v>1</v>
      </c>
      <c r="J93" s="283">
        <v>0</v>
      </c>
      <c r="K93" s="278">
        <v>1.1</v>
      </c>
      <c r="L93" s="284">
        <v>0</v>
      </c>
      <c r="M93" s="279">
        <v>0</v>
      </c>
      <c r="N93" s="284">
        <v>0</v>
      </c>
      <c r="O93" s="334"/>
      <c r="P93" s="285"/>
      <c r="Q93" s="285"/>
    </row>
    <row r="94" spans="1:17" ht="16.5">
      <c r="A94" s="286"/>
      <c r="B94" s="286"/>
      <c r="C94" s="287"/>
      <c r="D94" s="286"/>
      <c r="E94" s="286"/>
      <c r="F94" s="288" t="s">
        <v>261</v>
      </c>
      <c r="G94" s="289"/>
      <c r="H94" s="289"/>
      <c r="I94" s="290"/>
      <c r="J94" s="291"/>
      <c r="K94" s="292"/>
      <c r="L94" s="293" t="s">
        <v>260</v>
      </c>
      <c r="M94" s="294"/>
      <c r="N94" s="295">
        <v>0</v>
      </c>
      <c r="O94" s="333">
        <v>3360000</v>
      </c>
      <c r="P94" s="296">
        <v>0</v>
      </c>
      <c r="Q94" s="296">
        <f>N94+O94+P94</f>
        <v>3360000</v>
      </c>
    </row>
  </sheetData>
  <sheetProtection/>
  <mergeCells count="28">
    <mergeCell ref="B25:B26"/>
    <mergeCell ref="M7:M8"/>
    <mergeCell ref="E7:I8"/>
    <mergeCell ref="E9:I9"/>
    <mergeCell ref="E10:I10"/>
    <mergeCell ref="E11:I11"/>
    <mergeCell ref="E12:I12"/>
    <mergeCell ref="E14:I14"/>
    <mergeCell ref="E13:I13"/>
    <mergeCell ref="A20:Q20"/>
    <mergeCell ref="A6:Q6"/>
    <mergeCell ref="Q7:Q8"/>
    <mergeCell ref="C7:C8"/>
    <mergeCell ref="D7:D8"/>
    <mergeCell ref="A2:Q2"/>
    <mergeCell ref="A3:Q3"/>
    <mergeCell ref="A4:Q4"/>
    <mergeCell ref="A5:Q5"/>
    <mergeCell ref="P1:Q1"/>
    <mergeCell ref="A21:Q21"/>
    <mergeCell ref="A23:Q23"/>
    <mergeCell ref="A7:A8"/>
    <mergeCell ref="B7:B8"/>
    <mergeCell ref="J7:J8"/>
    <mergeCell ref="K7:K8"/>
    <mergeCell ref="L7:L8"/>
    <mergeCell ref="N7:N8"/>
    <mergeCell ref="O7:O8"/>
  </mergeCells>
  <printOptions horizontalCentered="1"/>
  <pageMargins left="0.4724409448818898" right="0.1968503937007874" top="0.7480314960629921" bottom="0.7480314960629921" header="0.5118110236220472" footer="0.5118110236220472"/>
  <pageSetup firstPageNumber="38" useFirstPageNumber="1" horizontalDpi="300" verticalDpi="300" orientation="landscape" paperSize="9" scale="75" r:id="rId1"/>
  <headerFooter alignWithMargins="0">
    <oddFooter>&amp;CTrang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Welcome</cp:lastModifiedBy>
  <cp:lastPrinted>2017-09-25T08:36:00Z</cp:lastPrinted>
  <dcterms:created xsi:type="dcterms:W3CDTF">2013-06-03T00:31:58Z</dcterms:created>
  <dcterms:modified xsi:type="dcterms:W3CDTF">2017-10-13T07:16:41Z</dcterms:modified>
  <cp:category/>
  <cp:version/>
  <cp:contentType/>
  <cp:contentStatus/>
</cp:coreProperties>
</file>