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16" windowHeight="7656"/>
  </bookViews>
  <sheets>
    <sheet name="KHAI TOAN" sheetId="7" r:id="rId1"/>
    <sheet name="PHAN KY" sheetId="13" r:id="rId2"/>
    <sheet name="PHAN KY NSNN" sheetId="14" r:id="rId3"/>
  </sheets>
  <definedNames>
    <definedName name="_xlnm.Print_Area" localSheetId="0">'KHAI TOAN'!$A$1:$I$19</definedName>
    <definedName name="_xlnm.Print_Area" localSheetId="1">'PHAN KY'!$A$1:$H$10</definedName>
  </definedNames>
  <calcPr calcId="162913"/>
</workbook>
</file>

<file path=xl/calcChain.xml><?xml version="1.0" encoding="utf-8"?>
<calcChain xmlns="http://schemas.openxmlformats.org/spreadsheetml/2006/main">
  <c r="I17" i="7" l="1"/>
  <c r="H17" i="7"/>
  <c r="L17" i="7"/>
  <c r="I16" i="7"/>
  <c r="H16" i="7"/>
  <c r="L16" i="7"/>
  <c r="I15" i="7"/>
  <c r="H15" i="7"/>
  <c r="H14" i="7"/>
  <c r="H13" i="7" s="1"/>
  <c r="L15" i="7"/>
  <c r="I14" i="7"/>
  <c r="I13" i="7" s="1"/>
  <c r="I19" i="7" s="1"/>
  <c r="F14" i="7"/>
  <c r="F13" i="7" s="1"/>
  <c r="L14" i="7"/>
  <c r="F11" i="7"/>
  <c r="G11" i="7" s="1"/>
  <c r="H11" i="7" s="1"/>
  <c r="C10" i="14"/>
  <c r="G9" i="14"/>
  <c r="F9" i="14"/>
  <c r="E9" i="14"/>
  <c r="D9" i="14"/>
  <c r="G8" i="14"/>
  <c r="F8" i="14"/>
  <c r="E8" i="14"/>
  <c r="D8" i="14"/>
  <c r="D10" i="14" s="1"/>
  <c r="F7" i="14"/>
  <c r="E7" i="14"/>
  <c r="D7" i="14"/>
  <c r="C10" i="13"/>
  <c r="G9" i="13"/>
  <c r="F9" i="13"/>
  <c r="E9" i="13"/>
  <c r="D9" i="13"/>
  <c r="G8" i="13"/>
  <c r="G10" i="13" s="1"/>
  <c r="F8" i="13"/>
  <c r="E8" i="13"/>
  <c r="E10" i="13" s="1"/>
  <c r="D8" i="13"/>
  <c r="F7" i="13"/>
  <c r="E7" i="13"/>
  <c r="D7" i="13"/>
  <c r="D10" i="13" s="1"/>
  <c r="F18" i="7"/>
  <c r="G18" i="7" s="1"/>
  <c r="H18" i="7" s="1"/>
  <c r="F17" i="7"/>
  <c r="G17" i="7" s="1"/>
  <c r="F16" i="7"/>
  <c r="G16" i="7"/>
  <c r="F15" i="7"/>
  <c r="G15" i="7" s="1"/>
  <c r="G14" i="7"/>
  <c r="G13" i="7" s="1"/>
  <c r="G10" i="14"/>
  <c r="E10" i="14"/>
  <c r="F10" i="14"/>
  <c r="F10" i="13"/>
  <c r="F12" i="7"/>
  <c r="G12" i="7" s="1"/>
  <c r="H12" i="7" s="1"/>
  <c r="F10" i="7"/>
  <c r="G10" i="7" s="1"/>
  <c r="H10" i="7" s="1"/>
  <c r="F9" i="7"/>
  <c r="G9" i="7" s="1"/>
  <c r="H9" i="7" s="1"/>
  <c r="F8" i="7"/>
  <c r="G8" i="7" s="1"/>
  <c r="H8" i="7" l="1"/>
  <c r="G7" i="7"/>
  <c r="F7" i="7"/>
  <c r="H7" i="7" l="1"/>
  <c r="H19" i="7" s="1"/>
  <c r="G19" i="7"/>
</calcChain>
</file>

<file path=xl/sharedStrings.xml><?xml version="1.0" encoding="utf-8"?>
<sst xmlns="http://schemas.openxmlformats.org/spreadsheetml/2006/main" count="83" uniqueCount="59">
  <si>
    <t>STT</t>
  </si>
  <si>
    <t>Nội dung hỗ trợ</t>
  </si>
  <si>
    <t>Giai đoạn 2022 - 2025</t>
  </si>
  <si>
    <t>Tổng cộng</t>
  </si>
  <si>
    <t>Trong đó</t>
  </si>
  <si>
    <t>ĐVT</t>
  </si>
  <si>
    <t>Số 
lượng</t>
  </si>
  <si>
    <r>
      <t xml:space="preserve">Đơn giá
</t>
    </r>
    <r>
      <rPr>
        <sz val="12"/>
        <color indexed="30"/>
        <rFont val="Times New Roman"/>
        <family val="1"/>
      </rPr>
      <t>(triệu đồng)</t>
    </r>
  </si>
  <si>
    <t xml:space="preserve"> KHÁI TOÁN KINH PHÍ HỖ TRỢ THỰC HIỆN ĐỀ ÁN</t>
  </si>
  <si>
    <t>Chính sách hỗ trợ di dời cơ sở chăn nuôi ra khỏi
khu vực không được phép chăn nuôi</t>
  </si>
  <si>
    <t>1.1</t>
  </si>
  <si>
    <t>1.2</t>
  </si>
  <si>
    <t>1.3</t>
  </si>
  <si>
    <t>1.4</t>
  </si>
  <si>
    <t>1.5</t>
  </si>
  <si>
    <t>Hộ</t>
  </si>
  <si>
    <t>Trang trại</t>
  </si>
  <si>
    <r>
      <t xml:space="preserve">Thành
 tiền </t>
    </r>
    <r>
      <rPr>
        <sz val="12"/>
        <color indexed="30"/>
        <rFont val="Times New Roman"/>
        <family val="1"/>
      </rPr>
      <t>(triệu đồng)</t>
    </r>
  </si>
  <si>
    <r>
      <t xml:space="preserve">Tổng 
kinh phí
</t>
    </r>
    <r>
      <rPr>
        <sz val="12"/>
        <color indexed="30"/>
        <rFont val="Times New Roman"/>
        <family val="1"/>
      </rPr>
      <t>(triệu đồng)</t>
    </r>
  </si>
  <si>
    <r>
      <t xml:space="preserve">NSNN
</t>
    </r>
    <r>
      <rPr>
        <sz val="12"/>
        <color indexed="30"/>
        <rFont val="Times New Roman"/>
        <family val="1"/>
      </rPr>
      <t>(triệu đồng)</t>
    </r>
  </si>
  <si>
    <t>Nhà</t>
  </si>
  <si>
    <r>
      <t xml:space="preserve">Tổ chức,  
cá nhân
</t>
    </r>
    <r>
      <rPr>
        <sz val="12"/>
        <color indexed="30"/>
        <rFont val="Times New Roman"/>
        <family val="1"/>
      </rPr>
      <t>(triệu đồng)</t>
    </r>
  </si>
  <si>
    <t>2.1</t>
  </si>
  <si>
    <t>2.2</t>
  </si>
  <si>
    <t>2.3</t>
  </si>
  <si>
    <t>2.4</t>
  </si>
  <si>
    <t>Trang trại, 
nhà yến</t>
  </si>
  <si>
    <t>Hỗ trợ đào tạo nghề (dự kiến có 50% cơ sở chăn nuôi 
có nhu cầu, mỗi cơ sở bình quân 2 người)</t>
  </si>
  <si>
    <t>Người</t>
  </si>
  <si>
    <t xml:space="preserve">Nội dung </t>
  </si>
  <si>
    <t>Ghi chú</t>
  </si>
  <si>
    <t>Năm 2022</t>
  </si>
  <si>
    <t>Năm 2023</t>
  </si>
  <si>
    <t>Năm 2024</t>
  </si>
  <si>
    <t>Năm 2025</t>
  </si>
  <si>
    <t>ĐVT: Triệu đồng</t>
  </si>
  <si>
    <t>Tổng kinh phí toàn giai đoạn</t>
  </si>
  <si>
    <t>Tổng kinh phí:</t>
  </si>
  <si>
    <t>PHÂN NGUỒN KINH PHÍ NSNN HỖ TRỢ GIAI ĐOẠN 2022-2025</t>
  </si>
  <si>
    <t>PHỤ LỤC 6</t>
  </si>
  <si>
    <t>PHỤ LỤC 5</t>
  </si>
  <si>
    <t>PHÂN NGUỒN KINH PHÍ THỰC HIỆN GIAI ĐOẠN 2022-2025</t>
  </si>
  <si>
    <t>Phân nguồn kinh phí NSNN hỗ trợ 
giai đoạn 2022-2025</t>
  </si>
  <si>
    <t>Phân nguồn kinh phí thực hiện 
giai đoạn 2022-2025</t>
  </si>
  <si>
    <t>PHỤ LỤC 7</t>
  </si>
  <si>
    <t xml:space="preserve">Hỗ trợ 60% lãi suất vốn vay sản xuất trong 2 năm đầu và 40% lãi suất năm thứ 3 cho cơ sở chăn nuôi quy mô nông hộ (tổng mức vay vốn được hỗ trợ lãi suất không quá 50 triệu đồng/hộ)   </t>
  </si>
  <si>
    <t xml:space="preserve">Hỗ trợ 60% lãi suất vốn vay sản xuất trong 2 năm đầu và 40% lãi suất năm thứ 3 cho trang trại chăn nuôi quy mô nhỏ (tổng mức vay vốn được hỗ trợ lãi suất không quá 100 triệu đồng/trang trại)   </t>
  </si>
  <si>
    <t xml:space="preserve">Hỗ trợ 60% lãi suất vốn vay sản xuất trong 2 năm đầu và 40% lãi suất năm thứ 3 cho trang trại chăn nuôi quy mô vừa (tổng mức vay vốn được hỗ trợ lãi suất không quá 500 triệu đồng/trang trại)   </t>
  </si>
  <si>
    <t xml:space="preserve">Hỗ trợ 60% lãi suất vốn vay sản xuất trong 2 năm đầu và 40% lãi suất năm thứ 3 cho trang trại chăn nuôi quy mô lớn và nhà nuôi yến (tổng mức vay vốn được hỗ trợ lãi suất không quá 1.000 triệu đồng/trang trại)   </t>
  </si>
  <si>
    <t>Hỗ trợ lãi suất vốn vay sản xuất (dự kiến 30% số cơ sở chăn nuôi có nhu cầu, mức lãi suất tạm tính 8%/năm)</t>
  </si>
  <si>
    <t>Lãi 3 năm/hộ</t>
  </si>
  <si>
    <t>Lãi 3 năm/tt</t>
  </si>
  <si>
    <t>Hỗ trợ lãi suất vốn vay sản xuất (dự kiến 30% số cơ sở chăn nuôi có nhu cầu vay vốn)</t>
  </si>
  <si>
    <t xml:space="preserve">Hỗ trợ chi phí di dời cơ sở chăn nuôi quy mô nông hộ </t>
  </si>
  <si>
    <t>Hỗ trợ chi phí di dời trang trại chăn nuôi quy mô nhỏ</t>
  </si>
  <si>
    <t>Hỗ trợ chi phí di dời trang trại chăn nuôi quy mô vừa</t>
  </si>
  <si>
    <t>Hỗ trợ chi phí di dời trang trại chăn nuôi quy mô lớn</t>
  </si>
  <si>
    <t>Hỗ trợ chi phí di dời nhà yến</t>
  </si>
  <si>
    <t>Lồng ghép trong chương trình MTQG XD NTM giai đoạn 2022-2026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</si>
</sst>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30"/>
      <name val="Times New Roman"/>
      <family val="1"/>
    </font>
    <font>
      <b/>
      <sz val="13"/>
      <color indexed="30"/>
      <name val="Times New Roman"/>
      <family val="1"/>
    </font>
    <font>
      <b/>
      <sz val="12"/>
      <color indexed="30"/>
      <name val="Times New Roman"/>
      <family val="1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</font>
    <font>
      <sz val="13"/>
      <color indexed="3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164" fontId="0" fillId="0" borderId="0" xfId="0" applyNumberFormat="1"/>
    <xf numFmtId="165" fontId="4" fillId="0" borderId="1" xfId="0" applyNumberFormat="1" applyFont="1" applyBorder="1" applyAlignment="1">
      <alignment wrapText="1"/>
    </xf>
    <xf numFmtId="165" fontId="4" fillId="0" borderId="1" xfId="1" applyNumberFormat="1" applyFont="1" applyBorder="1"/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6" fontId="9" fillId="0" borderId="1" xfId="1" applyNumberFormat="1" applyFont="1" applyBorder="1" applyAlignment="1">
      <alignment horizontal="right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37" fontId="10" fillId="0" borderId="1" xfId="1" applyNumberFormat="1" applyFont="1" applyBorder="1" applyAlignment="1">
      <alignment horizontal="right" vertical="center" wrapText="1"/>
    </xf>
    <xf numFmtId="37" fontId="9" fillId="0" borderId="1" xfId="1" applyNumberFormat="1" applyFont="1" applyBorder="1" applyAlignment="1">
      <alignment horizontal="right" vertical="center" wrapText="1"/>
    </xf>
    <xf numFmtId="37" fontId="9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0" xfId="1" applyNumberFormat="1" applyFont="1" applyBorder="1"/>
    <xf numFmtId="165" fontId="2" fillId="0" borderId="0" xfId="1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5" fontId="4" fillId="0" borderId="0" xfId="0" quotePrefix="1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166" fontId="0" fillId="0" borderId="0" xfId="0" applyNumberFormat="1"/>
    <xf numFmtId="165" fontId="2" fillId="0" borderId="1" xfId="1" applyNumberFormat="1" applyFont="1" applyBorder="1"/>
    <xf numFmtId="3" fontId="2" fillId="0" borderId="1" xfId="1" applyNumberFormat="1" applyFont="1" applyBorder="1"/>
    <xf numFmtId="3" fontId="4" fillId="0" borderId="1" xfId="0" quotePrefix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37" fontId="10" fillId="2" borderId="1" xfId="1" applyNumberFormat="1" applyFont="1" applyFill="1" applyBorder="1" applyAlignment="1">
      <alignment horizontal="right" vertical="center" wrapText="1"/>
    </xf>
    <xf numFmtId="37" fontId="9" fillId="2" borderId="1" xfId="1" applyNumberFormat="1" applyFont="1" applyFill="1" applyBorder="1" applyAlignment="1">
      <alignment horizontal="right" vertical="center" wrapText="1"/>
    </xf>
    <xf numFmtId="166" fontId="10" fillId="2" borderId="1" xfId="1" applyNumberFormat="1" applyFont="1" applyFill="1" applyBorder="1" applyAlignment="1">
      <alignment horizontal="right" vertical="center" wrapText="1"/>
    </xf>
    <xf numFmtId="166" fontId="9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4" workbookViewId="0">
      <selection activeCell="H13" sqref="H13"/>
    </sheetView>
  </sheetViews>
  <sheetFormatPr defaultRowHeight="14.4" x14ac:dyDescent="0.3"/>
  <cols>
    <col min="1" max="1" width="5.109375" bestFit="1" customWidth="1"/>
    <col min="2" max="2" width="52.5546875" customWidth="1"/>
    <col min="3" max="3" width="10.88671875" bestFit="1" customWidth="1"/>
    <col min="4" max="4" width="7" bestFit="1" customWidth="1"/>
    <col min="5" max="5" width="8.6640625" bestFit="1" customWidth="1"/>
    <col min="6" max="6" width="9" bestFit="1" customWidth="1"/>
    <col min="7" max="7" width="11.109375" bestFit="1" customWidth="1"/>
    <col min="8" max="9" width="11.5546875" bestFit="1" customWidth="1"/>
    <col min="10" max="10" width="5.33203125" customWidth="1"/>
    <col min="11" max="11" width="14.6640625" customWidth="1"/>
  </cols>
  <sheetData>
    <row r="1" spans="1:16" ht="17.399999999999999" x14ac:dyDescent="0.3">
      <c r="A1" s="65" t="s">
        <v>40</v>
      </c>
      <c r="B1" s="66"/>
      <c r="C1" s="66"/>
      <c r="D1" s="66"/>
      <c r="E1" s="66"/>
      <c r="F1" s="66"/>
      <c r="G1" s="66"/>
      <c r="H1" s="66"/>
      <c r="I1" s="66"/>
      <c r="J1" s="46"/>
    </row>
    <row r="2" spans="1:16" ht="17.399999999999999" x14ac:dyDescent="0.3">
      <c r="A2" s="65" t="s">
        <v>8</v>
      </c>
      <c r="B2" s="65"/>
      <c r="C2" s="65"/>
      <c r="D2" s="65"/>
      <c r="E2" s="65"/>
      <c r="F2" s="65"/>
      <c r="G2" s="65"/>
      <c r="H2" s="65"/>
      <c r="I2" s="65"/>
      <c r="J2" s="45"/>
    </row>
    <row r="4" spans="1:16" ht="16.5" customHeight="1" x14ac:dyDescent="0.3">
      <c r="A4" s="68" t="s">
        <v>0</v>
      </c>
      <c r="B4" s="64" t="s">
        <v>1</v>
      </c>
      <c r="C4" s="64" t="s">
        <v>5</v>
      </c>
      <c r="D4" s="64" t="s">
        <v>6</v>
      </c>
      <c r="E4" s="64" t="s">
        <v>7</v>
      </c>
      <c r="F4" s="64" t="s">
        <v>17</v>
      </c>
      <c r="G4" s="68" t="s">
        <v>2</v>
      </c>
      <c r="H4" s="68"/>
      <c r="I4" s="68"/>
      <c r="J4" s="47"/>
    </row>
    <row r="5" spans="1:16" ht="15.6" x14ac:dyDescent="0.3">
      <c r="A5" s="68"/>
      <c r="B5" s="64"/>
      <c r="C5" s="64"/>
      <c r="D5" s="64"/>
      <c r="E5" s="64"/>
      <c r="F5" s="64"/>
      <c r="G5" s="64" t="s">
        <v>18</v>
      </c>
      <c r="H5" s="64" t="s">
        <v>4</v>
      </c>
      <c r="I5" s="64"/>
      <c r="J5" s="48"/>
    </row>
    <row r="6" spans="1:16" ht="46.8" x14ac:dyDescent="0.3">
      <c r="A6" s="68"/>
      <c r="B6" s="64"/>
      <c r="C6" s="64"/>
      <c r="D6" s="64"/>
      <c r="E6" s="64"/>
      <c r="F6" s="64"/>
      <c r="G6" s="64"/>
      <c r="H6" s="14" t="s">
        <v>19</v>
      </c>
      <c r="I6" s="14" t="s">
        <v>21</v>
      </c>
      <c r="J6" s="48"/>
    </row>
    <row r="7" spans="1:16" ht="31.2" x14ac:dyDescent="0.3">
      <c r="A7" s="2">
        <v>1</v>
      </c>
      <c r="B7" s="28" t="s">
        <v>9</v>
      </c>
      <c r="C7" s="15"/>
      <c r="D7" s="15"/>
      <c r="E7" s="15"/>
      <c r="F7" s="31">
        <f>SUM(F8:F12)</f>
        <v>11752</v>
      </c>
      <c r="G7" s="32">
        <f>SUM(G8:G12)</f>
        <v>11752</v>
      </c>
      <c r="H7" s="56">
        <f t="shared" ref="H7:H12" si="0">G7</f>
        <v>11752</v>
      </c>
      <c r="I7" s="57">
        <v>0</v>
      </c>
      <c r="J7" s="49"/>
    </row>
    <row r="8" spans="1:16" ht="15.75" customHeight="1" x14ac:dyDescent="0.3">
      <c r="A8" s="16" t="s">
        <v>10</v>
      </c>
      <c r="B8" s="5" t="s">
        <v>53</v>
      </c>
      <c r="C8" s="19" t="s">
        <v>15</v>
      </c>
      <c r="D8" s="17">
        <v>2804</v>
      </c>
      <c r="E8" s="17">
        <v>4</v>
      </c>
      <c r="F8" s="33">
        <f>D8*E8</f>
        <v>11216</v>
      </c>
      <c r="G8" s="34">
        <f>F8</f>
        <v>11216</v>
      </c>
      <c r="H8" s="56">
        <f t="shared" si="0"/>
        <v>11216</v>
      </c>
      <c r="I8" s="57">
        <v>0</v>
      </c>
      <c r="J8" s="50"/>
    </row>
    <row r="9" spans="1:16" s="3" customFormat="1" ht="16.5" customHeight="1" x14ac:dyDescent="0.3">
      <c r="A9" s="16" t="s">
        <v>11</v>
      </c>
      <c r="B9" s="5" t="s">
        <v>54</v>
      </c>
      <c r="C9" s="1" t="s">
        <v>16</v>
      </c>
      <c r="D9" s="6">
        <v>16</v>
      </c>
      <c r="E9" s="6">
        <v>6</v>
      </c>
      <c r="F9" s="33">
        <f>D9*E9</f>
        <v>96</v>
      </c>
      <c r="G9" s="34">
        <f>F9</f>
        <v>96</v>
      </c>
      <c r="H9" s="56">
        <f t="shared" si="0"/>
        <v>96</v>
      </c>
      <c r="I9" s="57">
        <v>0</v>
      </c>
      <c r="J9" s="50"/>
    </row>
    <row r="10" spans="1:16" s="4" customFormat="1" ht="14.25" customHeight="1" x14ac:dyDescent="0.3">
      <c r="A10" s="16" t="s">
        <v>12</v>
      </c>
      <c r="B10" s="5" t="s">
        <v>55</v>
      </c>
      <c r="C10" s="1" t="s">
        <v>16</v>
      </c>
      <c r="D10" s="6">
        <v>6</v>
      </c>
      <c r="E10" s="6">
        <v>10</v>
      </c>
      <c r="F10" s="33">
        <f>D10*E10</f>
        <v>60</v>
      </c>
      <c r="G10" s="34">
        <f>F10</f>
        <v>60</v>
      </c>
      <c r="H10" s="56">
        <f t="shared" si="0"/>
        <v>60</v>
      </c>
      <c r="I10" s="57">
        <v>0</v>
      </c>
      <c r="J10" s="50"/>
    </row>
    <row r="11" spans="1:16" s="4" customFormat="1" ht="16.5" customHeight="1" x14ac:dyDescent="0.3">
      <c r="A11" s="16" t="s">
        <v>13</v>
      </c>
      <c r="B11" s="5" t="s">
        <v>56</v>
      </c>
      <c r="C11" s="1" t="s">
        <v>16</v>
      </c>
      <c r="D11" s="6">
        <v>0</v>
      </c>
      <c r="E11" s="6">
        <v>15</v>
      </c>
      <c r="F11" s="33">
        <f>D11*E11</f>
        <v>0</v>
      </c>
      <c r="G11" s="34">
        <f>F11</f>
        <v>0</v>
      </c>
      <c r="H11" s="56">
        <f t="shared" si="0"/>
        <v>0</v>
      </c>
      <c r="I11" s="57">
        <v>0</v>
      </c>
      <c r="J11" s="50"/>
    </row>
    <row r="12" spans="1:16" s="4" customFormat="1" ht="14.25" customHeight="1" x14ac:dyDescent="0.3">
      <c r="A12" s="16" t="s">
        <v>14</v>
      </c>
      <c r="B12" s="5" t="s">
        <v>57</v>
      </c>
      <c r="C12" s="1" t="s">
        <v>20</v>
      </c>
      <c r="D12" s="6">
        <v>19</v>
      </c>
      <c r="E12" s="6">
        <v>20</v>
      </c>
      <c r="F12" s="35">
        <f>D12*E12</f>
        <v>380</v>
      </c>
      <c r="G12" s="35">
        <f>F12</f>
        <v>380</v>
      </c>
      <c r="H12" s="56">
        <f t="shared" si="0"/>
        <v>380</v>
      </c>
      <c r="I12" s="57">
        <v>0</v>
      </c>
      <c r="J12" s="51"/>
    </row>
    <row r="13" spans="1:16" s="4" customFormat="1" ht="46.8" x14ac:dyDescent="0.3">
      <c r="A13" s="13">
        <v>2</v>
      </c>
      <c r="B13" s="8" t="s">
        <v>49</v>
      </c>
      <c r="C13" s="20"/>
      <c r="D13" s="7"/>
      <c r="E13" s="7"/>
      <c r="F13" s="36">
        <f>SUM(F14:F17)</f>
        <v>12360</v>
      </c>
      <c r="G13" s="36">
        <f>SUM(G14:G17)</f>
        <v>12360</v>
      </c>
      <c r="H13" s="36">
        <f>SUM(H14:H17)</f>
        <v>6592</v>
      </c>
      <c r="I13" s="36">
        <f>SUM(I14:I17)</f>
        <v>5768</v>
      </c>
      <c r="J13" s="51"/>
    </row>
    <row r="14" spans="1:16" s="4" customFormat="1" ht="62.4" x14ac:dyDescent="0.3">
      <c r="A14" s="18" t="s">
        <v>22</v>
      </c>
      <c r="B14" s="5" t="s">
        <v>45</v>
      </c>
      <c r="C14" s="1" t="s">
        <v>15</v>
      </c>
      <c r="D14" s="6">
        <v>840</v>
      </c>
      <c r="E14" s="6">
        <v>12</v>
      </c>
      <c r="F14" s="35">
        <f>D14*E14</f>
        <v>10080</v>
      </c>
      <c r="G14" s="35">
        <f>F14</f>
        <v>10080</v>
      </c>
      <c r="H14" s="35">
        <f>840*(50*8%*2*60%+50*8%*40%)</f>
        <v>5376</v>
      </c>
      <c r="I14" s="35">
        <f>840*(50*8%*2*40%+50*8%*60%)</f>
        <v>4704</v>
      </c>
      <c r="J14" s="51"/>
      <c r="K14" s="10" t="s">
        <v>50</v>
      </c>
      <c r="L14" s="54">
        <f>50*8%*2 + 50*8%</f>
        <v>12</v>
      </c>
      <c r="M14" s="54"/>
      <c r="N14" s="54"/>
      <c r="O14" s="54"/>
      <c r="P14" s="54"/>
    </row>
    <row r="15" spans="1:16" s="10" customFormat="1" ht="62.4" x14ac:dyDescent="0.3">
      <c r="A15" s="18" t="s">
        <v>23</v>
      </c>
      <c r="B15" s="5" t="s">
        <v>46</v>
      </c>
      <c r="C15" s="1" t="s">
        <v>16</v>
      </c>
      <c r="D15" s="6">
        <v>5</v>
      </c>
      <c r="E15" s="6">
        <v>24</v>
      </c>
      <c r="F15" s="35">
        <f>D15*E15</f>
        <v>120</v>
      </c>
      <c r="G15" s="35">
        <f>F15</f>
        <v>120</v>
      </c>
      <c r="H15" s="35">
        <f>5*(100*8%*2*60%+100*8%*40%)</f>
        <v>64</v>
      </c>
      <c r="I15" s="35">
        <f>5*(100*8%*2*40%+100*8%*60%)</f>
        <v>56</v>
      </c>
      <c r="J15" s="51"/>
      <c r="K15" s="10" t="s">
        <v>51</v>
      </c>
      <c r="L15" s="54">
        <f>100*8%*2 + 100*8%</f>
        <v>24</v>
      </c>
      <c r="M15" s="54"/>
      <c r="N15" s="54"/>
      <c r="O15" s="54"/>
      <c r="P15" s="54"/>
    </row>
    <row r="16" spans="1:16" s="11" customFormat="1" ht="62.4" x14ac:dyDescent="0.3">
      <c r="A16" s="18" t="s">
        <v>24</v>
      </c>
      <c r="B16" s="5" t="s">
        <v>47</v>
      </c>
      <c r="C16" s="1" t="s">
        <v>16</v>
      </c>
      <c r="D16" s="6">
        <v>2</v>
      </c>
      <c r="E16" s="6">
        <v>120</v>
      </c>
      <c r="F16" s="35">
        <f>D16*E16</f>
        <v>240</v>
      </c>
      <c r="G16" s="35">
        <f>F16</f>
        <v>240</v>
      </c>
      <c r="H16" s="35">
        <f>2*(500*8%*2*60%+500*8%*40%)</f>
        <v>128</v>
      </c>
      <c r="I16" s="35">
        <f>2*(500*8%*2*40%+500*8%*60%)</f>
        <v>112</v>
      </c>
      <c r="J16" s="51"/>
      <c r="K16" s="10" t="s">
        <v>51</v>
      </c>
      <c r="L16" s="54">
        <f>500*8%*2 + 500*8%</f>
        <v>120</v>
      </c>
      <c r="M16" s="54"/>
      <c r="N16" s="54"/>
      <c r="O16" s="54"/>
      <c r="P16" s="54"/>
    </row>
    <row r="17" spans="1:16" s="11" customFormat="1" ht="62.4" x14ac:dyDescent="0.3">
      <c r="A17" s="18" t="s">
        <v>25</v>
      </c>
      <c r="B17" s="5" t="s">
        <v>48</v>
      </c>
      <c r="C17" s="19" t="s">
        <v>26</v>
      </c>
      <c r="D17" s="6">
        <v>8</v>
      </c>
      <c r="E17" s="6">
        <v>240</v>
      </c>
      <c r="F17" s="35">
        <f>D17*E17</f>
        <v>1920</v>
      </c>
      <c r="G17" s="35">
        <f>F17</f>
        <v>1920</v>
      </c>
      <c r="H17" s="35">
        <f>8*(1000*8%*2*60%+1000*8%*40%)</f>
        <v>1024</v>
      </c>
      <c r="I17" s="35">
        <f>8*(1000*8%*2*40%+1000*8%*60%)</f>
        <v>896</v>
      </c>
      <c r="J17" s="51"/>
      <c r="K17" s="10" t="s">
        <v>51</v>
      </c>
      <c r="L17" s="54">
        <f>1000*8%*2 + 1000*8%</f>
        <v>240</v>
      </c>
      <c r="M17" s="54"/>
      <c r="N17" s="54"/>
      <c r="O17" s="54"/>
      <c r="P17" s="54"/>
    </row>
    <row r="18" spans="1:16" s="10" customFormat="1" ht="35.25" customHeight="1" x14ac:dyDescent="0.3">
      <c r="A18" s="20">
        <v>3</v>
      </c>
      <c r="B18" s="8" t="s">
        <v>27</v>
      </c>
      <c r="C18" s="13" t="s">
        <v>28</v>
      </c>
      <c r="D18" s="7">
        <v>2826</v>
      </c>
      <c r="E18" s="7">
        <v>2</v>
      </c>
      <c r="F18" s="36">
        <f>D18*E18</f>
        <v>5652</v>
      </c>
      <c r="G18" s="36">
        <f>F18</f>
        <v>5652</v>
      </c>
      <c r="H18" s="36">
        <f>G18*100%</f>
        <v>5652</v>
      </c>
      <c r="I18" s="58">
        <v>0</v>
      </c>
      <c r="J18" s="52"/>
      <c r="K18" s="21"/>
    </row>
    <row r="19" spans="1:16" s="3" customFormat="1" ht="16.8" x14ac:dyDescent="0.3">
      <c r="A19" s="67" t="s">
        <v>3</v>
      </c>
      <c r="B19" s="67"/>
      <c r="C19" s="9"/>
      <c r="D19" s="9"/>
      <c r="E19" s="9"/>
      <c r="F19" s="37"/>
      <c r="G19" s="38">
        <f>G7+G13+G18</f>
        <v>29764</v>
      </c>
      <c r="H19" s="38">
        <f>H7+H13+H18</f>
        <v>23996</v>
      </c>
      <c r="I19" s="38">
        <f>I7+I13+I18</f>
        <v>5768</v>
      </c>
      <c r="J19" s="53"/>
    </row>
    <row r="21" spans="1:16" x14ac:dyDescent="0.3">
      <c r="H21" s="12"/>
      <c r="I21" s="12"/>
      <c r="J21" s="12"/>
    </row>
  </sheetData>
  <mergeCells count="12">
    <mergeCell ref="E4:E6"/>
    <mergeCell ref="F4:F6"/>
    <mergeCell ref="A2:I2"/>
    <mergeCell ref="A1:I1"/>
    <mergeCell ref="A19:B19"/>
    <mergeCell ref="A4:A6"/>
    <mergeCell ref="B4:B6"/>
    <mergeCell ref="G4:I4"/>
    <mergeCell ref="G5:G6"/>
    <mergeCell ref="H5:I5"/>
    <mergeCell ref="C4:C6"/>
    <mergeCell ref="D4:D6"/>
  </mergeCells>
  <phoneticPr fontId="12" type="noConversion"/>
  <pageMargins left="0.7" right="0.7" top="0.5" bottom="0.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4" workbookViewId="0">
      <selection activeCell="J8" sqref="J8"/>
    </sheetView>
  </sheetViews>
  <sheetFormatPr defaultRowHeight="14.4" x14ac:dyDescent="0.3"/>
  <cols>
    <col min="1" max="1" width="6.5546875" bestFit="1" customWidth="1"/>
    <col min="2" max="2" width="47.88671875" customWidth="1"/>
    <col min="3" max="3" width="18.44140625" customWidth="1"/>
    <col min="4" max="4" width="12" bestFit="1" customWidth="1"/>
    <col min="5" max="7" width="10.5546875" bestFit="1" customWidth="1"/>
    <col min="8" max="8" width="16" customWidth="1"/>
  </cols>
  <sheetData>
    <row r="1" spans="1:9" ht="17.399999999999999" x14ac:dyDescent="0.3">
      <c r="A1" s="65" t="s">
        <v>39</v>
      </c>
      <c r="B1" s="65"/>
      <c r="C1" s="65"/>
      <c r="D1" s="65"/>
      <c r="E1" s="65"/>
      <c r="F1" s="65"/>
      <c r="G1" s="65"/>
      <c r="H1" s="65"/>
    </row>
    <row r="2" spans="1:9" ht="17.399999999999999" x14ac:dyDescent="0.3">
      <c r="A2" s="65" t="s">
        <v>41</v>
      </c>
      <c r="B2" s="65"/>
      <c r="C2" s="65"/>
      <c r="D2" s="65"/>
      <c r="E2" s="65"/>
      <c r="F2" s="65"/>
      <c r="G2" s="65"/>
      <c r="H2" s="65"/>
    </row>
    <row r="4" spans="1:9" ht="18.75" customHeight="1" x14ac:dyDescent="0.3">
      <c r="A4" s="22"/>
      <c r="B4" s="23"/>
      <c r="C4" s="23"/>
      <c r="D4" s="23"/>
      <c r="E4" s="23"/>
      <c r="F4" s="71" t="s">
        <v>35</v>
      </c>
      <c r="G4" s="71"/>
      <c r="H4" s="71"/>
    </row>
    <row r="5" spans="1:9" ht="36.75" customHeight="1" x14ac:dyDescent="0.3">
      <c r="A5" s="72" t="s">
        <v>0</v>
      </c>
      <c r="B5" s="72" t="s">
        <v>29</v>
      </c>
      <c r="C5" s="72" t="s">
        <v>43</v>
      </c>
      <c r="D5" s="72"/>
      <c r="E5" s="72"/>
      <c r="F5" s="72"/>
      <c r="G5" s="72"/>
      <c r="H5" s="72" t="s">
        <v>30</v>
      </c>
    </row>
    <row r="6" spans="1:9" ht="34.799999999999997" x14ac:dyDescent="0.3">
      <c r="A6" s="72"/>
      <c r="B6" s="72"/>
      <c r="C6" s="24" t="s">
        <v>36</v>
      </c>
      <c r="D6" s="24" t="s">
        <v>31</v>
      </c>
      <c r="E6" s="24" t="s">
        <v>32</v>
      </c>
      <c r="F6" s="24" t="s">
        <v>33</v>
      </c>
      <c r="G6" s="24" t="s">
        <v>34</v>
      </c>
      <c r="H6" s="72"/>
    </row>
    <row r="7" spans="1:9" ht="31.2" x14ac:dyDescent="0.3">
      <c r="A7" s="25">
        <v>1</v>
      </c>
      <c r="B7" s="29" t="s">
        <v>9</v>
      </c>
      <c r="C7" s="42">
        <v>11752</v>
      </c>
      <c r="D7" s="43">
        <f>C7*50%</f>
        <v>5876</v>
      </c>
      <c r="E7" s="43">
        <f>C7*30%</f>
        <v>3525.6</v>
      </c>
      <c r="F7" s="43">
        <f>C7*20%</f>
        <v>2350.4</v>
      </c>
      <c r="G7" s="44">
        <v>0</v>
      </c>
      <c r="H7" s="26"/>
      <c r="I7" s="30"/>
    </row>
    <row r="8" spans="1:9" ht="150" customHeight="1" x14ac:dyDescent="0.3">
      <c r="A8" s="25">
        <v>2</v>
      </c>
      <c r="B8" s="59" t="s">
        <v>52</v>
      </c>
      <c r="C8" s="60">
        <v>12360</v>
      </c>
      <c r="D8" s="61">
        <f>C8*25%</f>
        <v>3090</v>
      </c>
      <c r="E8" s="61">
        <f>C8*25%</f>
        <v>3090</v>
      </c>
      <c r="F8" s="61">
        <f>C8*25%</f>
        <v>3090</v>
      </c>
      <c r="G8" s="61">
        <f>C8*25%</f>
        <v>3090</v>
      </c>
      <c r="H8" s="73" t="s">
        <v>58</v>
      </c>
      <c r="I8" s="30"/>
    </row>
    <row r="9" spans="1:9" ht="46.8" x14ac:dyDescent="0.3">
      <c r="A9" s="25">
        <v>3</v>
      </c>
      <c r="B9" s="59" t="s">
        <v>27</v>
      </c>
      <c r="C9" s="60">
        <v>5652</v>
      </c>
      <c r="D9" s="61">
        <f>C9*25%</f>
        <v>1413</v>
      </c>
      <c r="E9" s="61">
        <f>C9*25%</f>
        <v>1413</v>
      </c>
      <c r="F9" s="61">
        <f>C9*25%</f>
        <v>1413</v>
      </c>
      <c r="G9" s="61">
        <f>C9*25%</f>
        <v>1413</v>
      </c>
      <c r="H9" s="74"/>
      <c r="I9" s="30"/>
    </row>
    <row r="10" spans="1:9" ht="18" x14ac:dyDescent="0.3">
      <c r="A10" s="69" t="s">
        <v>37</v>
      </c>
      <c r="B10" s="70"/>
      <c r="C10" s="42">
        <f>SUM(C7:C9)</f>
        <v>29764</v>
      </c>
      <c r="D10" s="42">
        <f>SUM(D7:D9)</f>
        <v>10379</v>
      </c>
      <c r="E10" s="42">
        <f>SUM(E7:E9)</f>
        <v>8028.6</v>
      </c>
      <c r="F10" s="42">
        <f>SUM(F7:F9)</f>
        <v>6853.4</v>
      </c>
      <c r="G10" s="42">
        <f>SUM(G7:G9)</f>
        <v>4503</v>
      </c>
      <c r="H10" s="27"/>
      <c r="I10" s="30"/>
    </row>
  </sheetData>
  <mergeCells count="9">
    <mergeCell ref="A10:B10"/>
    <mergeCell ref="A1:H1"/>
    <mergeCell ref="A2:H2"/>
    <mergeCell ref="F4:H4"/>
    <mergeCell ref="A5:A6"/>
    <mergeCell ref="B5:B6"/>
    <mergeCell ref="C5:G5"/>
    <mergeCell ref="H5:H6"/>
    <mergeCell ref="H8:H9"/>
  </mergeCells>
  <phoneticPr fontId="12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7" workbookViewId="0">
      <selection activeCell="H8" sqref="H8:H9"/>
    </sheetView>
  </sheetViews>
  <sheetFormatPr defaultRowHeight="14.4" x14ac:dyDescent="0.3"/>
  <cols>
    <col min="1" max="1" width="6.5546875" bestFit="1" customWidth="1"/>
    <col min="2" max="2" width="47.88671875" customWidth="1"/>
    <col min="3" max="3" width="18.44140625" customWidth="1"/>
    <col min="4" max="4" width="10.6640625" bestFit="1" customWidth="1"/>
    <col min="5" max="7" width="10.5546875" bestFit="1" customWidth="1"/>
    <col min="8" max="8" width="10.44140625" bestFit="1" customWidth="1"/>
  </cols>
  <sheetData>
    <row r="1" spans="1:9" ht="17.399999999999999" x14ac:dyDescent="0.3">
      <c r="A1" s="65" t="s">
        <v>44</v>
      </c>
      <c r="B1" s="65"/>
      <c r="C1" s="65"/>
      <c r="D1" s="65"/>
      <c r="E1" s="65"/>
      <c r="F1" s="65"/>
      <c r="G1" s="65"/>
      <c r="H1" s="65"/>
    </row>
    <row r="2" spans="1:9" ht="17.399999999999999" x14ac:dyDescent="0.3">
      <c r="A2" s="65" t="s">
        <v>38</v>
      </c>
      <c r="B2" s="65"/>
      <c r="C2" s="65"/>
      <c r="D2" s="65"/>
      <c r="E2" s="65"/>
      <c r="F2" s="65"/>
      <c r="G2" s="65"/>
      <c r="H2" s="65"/>
    </row>
    <row r="4" spans="1:9" ht="18.75" customHeight="1" x14ac:dyDescent="0.3">
      <c r="A4" s="22"/>
      <c r="B4" s="23"/>
      <c r="C4" s="23"/>
      <c r="D4" s="23"/>
      <c r="E4" s="23"/>
      <c r="F4" s="71" t="s">
        <v>35</v>
      </c>
      <c r="G4" s="71"/>
      <c r="H4" s="71"/>
    </row>
    <row r="5" spans="1:9" ht="36.75" customHeight="1" x14ac:dyDescent="0.3">
      <c r="A5" s="72" t="s">
        <v>0</v>
      </c>
      <c r="B5" s="72" t="s">
        <v>29</v>
      </c>
      <c r="C5" s="72" t="s">
        <v>42</v>
      </c>
      <c r="D5" s="72"/>
      <c r="E5" s="72"/>
      <c r="F5" s="72"/>
      <c r="G5" s="72"/>
      <c r="H5" s="72" t="s">
        <v>30</v>
      </c>
    </row>
    <row r="6" spans="1:9" ht="34.799999999999997" x14ac:dyDescent="0.3">
      <c r="A6" s="72"/>
      <c r="B6" s="72"/>
      <c r="C6" s="24" t="s">
        <v>36</v>
      </c>
      <c r="D6" s="24" t="s">
        <v>31</v>
      </c>
      <c r="E6" s="24" t="s">
        <v>32</v>
      </c>
      <c r="F6" s="24" t="s">
        <v>33</v>
      </c>
      <c r="G6" s="24" t="s">
        <v>34</v>
      </c>
      <c r="H6" s="72"/>
    </row>
    <row r="7" spans="1:9" ht="31.2" x14ac:dyDescent="0.3">
      <c r="A7" s="25">
        <v>1</v>
      </c>
      <c r="B7" s="29" t="s">
        <v>9</v>
      </c>
      <c r="C7" s="39">
        <v>11752</v>
      </c>
      <c r="D7" s="40">
        <f>C7*50%</f>
        <v>5876</v>
      </c>
      <c r="E7" s="40">
        <f>C7*30%</f>
        <v>3525.6</v>
      </c>
      <c r="F7" s="40">
        <f>C7*20%</f>
        <v>2350.4</v>
      </c>
      <c r="G7" s="41">
        <v>0</v>
      </c>
      <c r="H7" s="26"/>
      <c r="I7" s="30"/>
    </row>
    <row r="8" spans="1:9" ht="95.25" customHeight="1" x14ac:dyDescent="0.3">
      <c r="A8" s="25">
        <v>2</v>
      </c>
      <c r="B8" s="59" t="s">
        <v>52</v>
      </c>
      <c r="C8" s="62">
        <v>6592</v>
      </c>
      <c r="D8" s="63">
        <f>C8*25%</f>
        <v>1648</v>
      </c>
      <c r="E8" s="63">
        <f>C8*25%</f>
        <v>1648</v>
      </c>
      <c r="F8" s="63">
        <f>C8*25%</f>
        <v>1648</v>
      </c>
      <c r="G8" s="63">
        <f>C8*25%</f>
        <v>1648</v>
      </c>
      <c r="H8" s="73" t="s">
        <v>58</v>
      </c>
      <c r="I8" s="30"/>
    </row>
    <row r="9" spans="1:9" ht="140.25" customHeight="1" x14ac:dyDescent="0.3">
      <c r="A9" s="25">
        <v>3</v>
      </c>
      <c r="B9" s="59" t="s">
        <v>27</v>
      </c>
      <c r="C9" s="62">
        <v>5652</v>
      </c>
      <c r="D9" s="63">
        <f>C9*25%</f>
        <v>1413</v>
      </c>
      <c r="E9" s="63">
        <f>C9*25%</f>
        <v>1413</v>
      </c>
      <c r="F9" s="63">
        <f>C9*25%</f>
        <v>1413</v>
      </c>
      <c r="G9" s="63">
        <f>C9*25%</f>
        <v>1413</v>
      </c>
      <c r="H9" s="74"/>
      <c r="I9" s="30"/>
    </row>
    <row r="10" spans="1:9" ht="18" x14ac:dyDescent="0.3">
      <c r="A10" s="69" t="s">
        <v>37</v>
      </c>
      <c r="B10" s="70"/>
      <c r="C10" s="39">
        <f>SUM(C7:C9)</f>
        <v>23996</v>
      </c>
      <c r="D10" s="39">
        <f>SUM(D7:D9)</f>
        <v>8937</v>
      </c>
      <c r="E10" s="39">
        <f>SUM(E7:E9)</f>
        <v>6586.6</v>
      </c>
      <c r="F10" s="39">
        <f>SUM(F7:F9)</f>
        <v>5411.4</v>
      </c>
      <c r="G10" s="39">
        <f>SUM(G7:G9)</f>
        <v>3061</v>
      </c>
      <c r="H10" s="27"/>
      <c r="I10" s="30"/>
    </row>
    <row r="12" spans="1:9" ht="15" x14ac:dyDescent="0.25">
      <c r="C12" s="55"/>
    </row>
  </sheetData>
  <mergeCells count="9">
    <mergeCell ref="A10:B10"/>
    <mergeCell ref="A1:H1"/>
    <mergeCell ref="A2:H2"/>
    <mergeCell ref="F4:H4"/>
    <mergeCell ref="A5:A6"/>
    <mergeCell ref="B5:B6"/>
    <mergeCell ref="C5:G5"/>
    <mergeCell ref="H5:H6"/>
    <mergeCell ref="H8:H9"/>
  </mergeCells>
  <phoneticPr fontId="1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KHAI TOAN</vt:lpstr>
      <vt:lpstr>PHAN KY</vt:lpstr>
      <vt:lpstr>PHAN KY NSNN</vt:lpstr>
      <vt:lpstr>'KHAI TOAN'!Print_Area</vt:lpstr>
      <vt:lpstr>'PHAN KY'!Print_Area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saocodon</dc:creator>
  <cp:lastModifiedBy>HO THI THUY</cp:lastModifiedBy>
  <cp:lastPrinted>2021-09-13T07:18:12Z</cp:lastPrinted>
  <dcterms:created xsi:type="dcterms:W3CDTF">2021-06-12T03:20:33Z</dcterms:created>
  <dcterms:modified xsi:type="dcterms:W3CDTF">2021-10-06T02:56:05Z</dcterms:modified>
</cp:coreProperties>
</file>