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0" windowWidth="19095" windowHeight="11265"/>
  </bookViews>
  <sheets>
    <sheet name="Sheet1 (2)" sheetId="4" r:id="rId1"/>
    <sheet name="Sheet1" sheetId="1" r:id="rId2"/>
    <sheet name="Sheet2" sheetId="2" r:id="rId3"/>
    <sheet name="Sheet3" sheetId="3" r:id="rId4"/>
  </sheets>
  <calcPr calcId="144525"/>
</workbook>
</file>

<file path=xl/calcChain.xml><?xml version="1.0" encoding="utf-8"?>
<calcChain xmlns="http://schemas.openxmlformats.org/spreadsheetml/2006/main">
  <c r="P26" i="4" l="1"/>
  <c r="O26" i="4"/>
  <c r="O27" i="4" l="1"/>
  <c r="Z45" i="4"/>
  <c r="Y45" i="4"/>
  <c r="X45" i="4"/>
  <c r="W45" i="4"/>
  <c r="V45" i="4"/>
  <c r="U45" i="4"/>
  <c r="T45" i="4"/>
  <c r="S45" i="4"/>
  <c r="R45" i="4"/>
  <c r="K45" i="4"/>
  <c r="Z44" i="4"/>
  <c r="Y44" i="4"/>
  <c r="X44" i="4"/>
  <c r="W44" i="4"/>
  <c r="V44" i="4"/>
  <c r="U44" i="4"/>
  <c r="AA44" i="4" s="1"/>
  <c r="T44" i="4"/>
  <c r="S44" i="4"/>
  <c r="R44" i="4"/>
  <c r="Z43" i="4"/>
  <c r="Y43" i="4"/>
  <c r="X43" i="4"/>
  <c r="W43" i="4"/>
  <c r="V43" i="4"/>
  <c r="U43" i="4"/>
  <c r="T43" i="4"/>
  <c r="S43" i="4"/>
  <c r="R43" i="4"/>
  <c r="Z42" i="4"/>
  <c r="Y42" i="4"/>
  <c r="Q42" i="4"/>
  <c r="T42" i="4" s="1"/>
  <c r="P42" i="4"/>
  <c r="P40" i="4" s="1"/>
  <c r="S40" i="4" s="1"/>
  <c r="O42" i="4"/>
  <c r="O40" i="4" s="1"/>
  <c r="U40" i="4" s="1"/>
  <c r="N42" i="4"/>
  <c r="H42" i="4"/>
  <c r="R42" i="4" s="1"/>
  <c r="G42" i="4"/>
  <c r="G40" i="4" s="1"/>
  <c r="F42" i="4"/>
  <c r="F40" i="4" s="1"/>
  <c r="Z41" i="4"/>
  <c r="Y41" i="4"/>
  <c r="X41" i="4"/>
  <c r="W41" i="4"/>
  <c r="V41" i="4"/>
  <c r="AB41" i="4" s="1"/>
  <c r="U41" i="4"/>
  <c r="T41" i="4"/>
  <c r="S41" i="4"/>
  <c r="R41" i="4"/>
  <c r="N41" i="4"/>
  <c r="Z40" i="4"/>
  <c r="Y40" i="4"/>
  <c r="Z39" i="4"/>
  <c r="Y39" i="4"/>
  <c r="X39" i="4"/>
  <c r="W39" i="4"/>
  <c r="V39" i="4"/>
  <c r="AB39" i="4" s="1"/>
  <c r="U39" i="4"/>
  <c r="T39" i="4"/>
  <c r="S39" i="4"/>
  <c r="R39" i="4"/>
  <c r="N39" i="4"/>
  <c r="N37" i="4" s="1"/>
  <c r="F39" i="4"/>
  <c r="Z38" i="4"/>
  <c r="Y38" i="4"/>
  <c r="X38" i="4"/>
  <c r="W38" i="4"/>
  <c r="AC38" i="4" s="1"/>
  <c r="V38" i="4"/>
  <c r="U38" i="4"/>
  <c r="AA38" i="4" s="1"/>
  <c r="T38" i="4"/>
  <c r="S38" i="4"/>
  <c r="R38" i="4"/>
  <c r="F38" i="4"/>
  <c r="V37" i="4"/>
  <c r="Q37" i="4"/>
  <c r="W37" i="4" s="1"/>
  <c r="O37" i="4"/>
  <c r="U37" i="4" s="1"/>
  <c r="J37" i="4"/>
  <c r="Z37" i="4" s="1"/>
  <c r="I37" i="4"/>
  <c r="Y37" i="4" s="1"/>
  <c r="H37" i="4"/>
  <c r="X37" i="4" s="1"/>
  <c r="G37" i="4"/>
  <c r="Z36" i="4"/>
  <c r="Y36" i="4"/>
  <c r="X36" i="4"/>
  <c r="W36" i="4"/>
  <c r="V36" i="4"/>
  <c r="U36" i="4"/>
  <c r="T36" i="4"/>
  <c r="S36" i="4"/>
  <c r="R36" i="4"/>
  <c r="G36" i="4"/>
  <c r="F36" i="4" s="1"/>
  <c r="Z35" i="4"/>
  <c r="Y35" i="4"/>
  <c r="X35" i="4"/>
  <c r="W35" i="4"/>
  <c r="V35" i="4"/>
  <c r="AB35" i="4" s="1"/>
  <c r="U35" i="4"/>
  <c r="T35" i="4"/>
  <c r="S35" i="4"/>
  <c r="R35" i="4"/>
  <c r="N35" i="4"/>
  <c r="Z34" i="4"/>
  <c r="Y34" i="4"/>
  <c r="X34" i="4"/>
  <c r="W34" i="4"/>
  <c r="V34" i="4"/>
  <c r="U34" i="4"/>
  <c r="T34" i="4"/>
  <c r="S34" i="4"/>
  <c r="R34" i="4"/>
  <c r="N34" i="4"/>
  <c r="Z33" i="4"/>
  <c r="Y33" i="4"/>
  <c r="X33" i="4"/>
  <c r="W33" i="4"/>
  <c r="V33" i="4"/>
  <c r="AB33" i="4" s="1"/>
  <c r="T33" i="4"/>
  <c r="S33" i="4"/>
  <c r="O33" i="4"/>
  <c r="U33" i="4" s="1"/>
  <c r="Z32" i="4"/>
  <c r="Y32" i="4"/>
  <c r="X32" i="4"/>
  <c r="AA32" i="4" s="1"/>
  <c r="W32" i="4"/>
  <c r="V32" i="4"/>
  <c r="Z31" i="4"/>
  <c r="Y31" i="4"/>
  <c r="X31" i="4"/>
  <c r="AA31" i="4" s="1"/>
  <c r="W31" i="4"/>
  <c r="V31" i="4"/>
  <c r="F31" i="4"/>
  <c r="Z30" i="4"/>
  <c r="Y30" i="4"/>
  <c r="X30" i="4"/>
  <c r="AA30" i="4" s="1"/>
  <c r="W30" i="4"/>
  <c r="V30" i="4"/>
  <c r="F30" i="4"/>
  <c r="Z29" i="4"/>
  <c r="Y29" i="4"/>
  <c r="X29" i="4"/>
  <c r="AA29" i="4" s="1"/>
  <c r="W29" i="4"/>
  <c r="V29" i="4"/>
  <c r="F29" i="4"/>
  <c r="Z28" i="4"/>
  <c r="Y28" i="4"/>
  <c r="X28" i="4"/>
  <c r="N28" i="4"/>
  <c r="O28" i="4" s="1"/>
  <c r="F28" i="4"/>
  <c r="AC27" i="4"/>
  <c r="AB27" i="4"/>
  <c r="U27" i="4"/>
  <c r="T27" i="4"/>
  <c r="S27" i="4"/>
  <c r="R27" i="4"/>
  <c r="Q27" i="4"/>
  <c r="W27" i="4" s="1"/>
  <c r="P27" i="4"/>
  <c r="V27" i="4" s="1"/>
  <c r="N27" i="4"/>
  <c r="J27" i="4"/>
  <c r="I27" i="4"/>
  <c r="H27" i="4"/>
  <c r="X27" i="4" s="1"/>
  <c r="G27" i="4"/>
  <c r="Z26" i="4"/>
  <c r="Y26" i="4"/>
  <c r="X26" i="4"/>
  <c r="W26" i="4"/>
  <c r="V26" i="4"/>
  <c r="U26" i="4"/>
  <c r="T26" i="4"/>
  <c r="S26" i="4"/>
  <c r="R26" i="4"/>
  <c r="Z25" i="4"/>
  <c r="Y25" i="4"/>
  <c r="X25" i="4"/>
  <c r="AA25" i="4" s="1"/>
  <c r="Z24" i="4"/>
  <c r="Y24" i="4"/>
  <c r="X24" i="4"/>
  <c r="M24" i="4"/>
  <c r="N24" i="4" s="1"/>
  <c r="O24" i="4" s="1"/>
  <c r="Z23" i="4"/>
  <c r="Y23" i="4"/>
  <c r="X23" i="4"/>
  <c r="M23" i="4"/>
  <c r="M16" i="4" s="1"/>
  <c r="Z22" i="4"/>
  <c r="Y22" i="4"/>
  <c r="X22" i="4"/>
  <c r="AA22" i="4" s="1"/>
  <c r="W22" i="4"/>
  <c r="V22" i="4"/>
  <c r="Z21" i="4"/>
  <c r="Y21" i="4"/>
  <c r="X21" i="4"/>
  <c r="AA21" i="4" s="1"/>
  <c r="Z20" i="4"/>
  <c r="Y20" i="4"/>
  <c r="X20" i="4"/>
  <c r="AA20" i="4" s="1"/>
  <c r="Z19" i="4"/>
  <c r="Y19" i="4"/>
  <c r="X19" i="4"/>
  <c r="N19" i="4"/>
  <c r="Q19" i="4" s="1"/>
  <c r="Z18" i="4"/>
  <c r="Y18" i="4"/>
  <c r="X18" i="4"/>
  <c r="N18" i="4"/>
  <c r="Q18" i="4" s="1"/>
  <c r="Z17" i="4"/>
  <c r="Y17" i="4"/>
  <c r="X17" i="4"/>
  <c r="N17" i="4"/>
  <c r="P17" i="4" s="1"/>
  <c r="S17" i="4" s="1"/>
  <c r="Z16" i="4"/>
  <c r="Y16" i="4"/>
  <c r="X16" i="4"/>
  <c r="F16" i="4"/>
  <c r="Z15" i="4"/>
  <c r="Y15" i="4"/>
  <c r="AB15" i="4" s="1"/>
  <c r="X15" i="4"/>
  <c r="W15" i="4"/>
  <c r="V15" i="4"/>
  <c r="U15" i="4"/>
  <c r="T15" i="4"/>
  <c r="S15" i="4"/>
  <c r="R15" i="4"/>
  <c r="N15" i="4"/>
  <c r="F15" i="4"/>
  <c r="Z14" i="4"/>
  <c r="Y14" i="4"/>
  <c r="X14" i="4"/>
  <c r="AA14" i="4" s="1"/>
  <c r="W14" i="4"/>
  <c r="V14" i="4"/>
  <c r="Z13" i="4"/>
  <c r="Y13" i="4"/>
  <c r="X13" i="4"/>
  <c r="W13" i="4"/>
  <c r="V13" i="4"/>
  <c r="U13" i="4"/>
  <c r="AA13" i="4" s="1"/>
  <c r="T13" i="4"/>
  <c r="S13" i="4"/>
  <c r="R13" i="4"/>
  <c r="Z12" i="4"/>
  <c r="Y12" i="4"/>
  <c r="X12" i="4"/>
  <c r="AA12" i="4" s="1"/>
  <c r="W12" i="4"/>
  <c r="V12" i="4"/>
  <c r="Z11" i="4"/>
  <c r="Y11" i="4"/>
  <c r="X11" i="4"/>
  <c r="AA11" i="4" s="1"/>
  <c r="W11" i="4"/>
  <c r="V11" i="4"/>
  <c r="Z10" i="4"/>
  <c r="Y10" i="4"/>
  <c r="X10" i="4"/>
  <c r="AA10" i="4" s="1"/>
  <c r="W10" i="4"/>
  <c r="V10" i="4"/>
  <c r="Z9" i="4"/>
  <c r="Y9" i="4"/>
  <c r="X9" i="4"/>
  <c r="AA9" i="4" s="1"/>
  <c r="W9" i="4"/>
  <c r="V9" i="4"/>
  <c r="Z8" i="4"/>
  <c r="Y8" i="4"/>
  <c r="X8" i="4"/>
  <c r="W8" i="4"/>
  <c r="V8" i="4"/>
  <c r="U8" i="4"/>
  <c r="N8" i="4"/>
  <c r="Z7" i="4"/>
  <c r="Y7" i="4"/>
  <c r="X7" i="4"/>
  <c r="W7" i="4"/>
  <c r="V7" i="4"/>
  <c r="X8" i="1"/>
  <c r="Y8" i="1"/>
  <c r="Z8" i="1"/>
  <c r="X9" i="1"/>
  <c r="Y9" i="1"/>
  <c r="Z9" i="1"/>
  <c r="X10" i="1"/>
  <c r="Y10" i="1"/>
  <c r="Z10" i="1"/>
  <c r="X11" i="1"/>
  <c r="Y11" i="1"/>
  <c r="Z11" i="1"/>
  <c r="X12" i="1"/>
  <c r="Y12" i="1"/>
  <c r="Z12" i="1"/>
  <c r="X13" i="1"/>
  <c r="Y13" i="1"/>
  <c r="Z13" i="1"/>
  <c r="X14" i="1"/>
  <c r="Y14" i="1"/>
  <c r="Z14" i="1"/>
  <c r="X15" i="1"/>
  <c r="Y15" i="1"/>
  <c r="Z15" i="1"/>
  <c r="X16" i="1"/>
  <c r="Y16" i="1"/>
  <c r="Z16" i="1"/>
  <c r="X17" i="1"/>
  <c r="Y17" i="1"/>
  <c r="Z17" i="1"/>
  <c r="X18" i="1"/>
  <c r="Y18" i="1"/>
  <c r="Z18" i="1"/>
  <c r="X19" i="1"/>
  <c r="Y19" i="1"/>
  <c r="Z19" i="1"/>
  <c r="X20" i="1"/>
  <c r="Y20" i="1"/>
  <c r="Z20" i="1"/>
  <c r="X21" i="1"/>
  <c r="Y21" i="1"/>
  <c r="Z21" i="1"/>
  <c r="X22" i="1"/>
  <c r="Y22" i="1"/>
  <c r="Z22" i="1"/>
  <c r="X23" i="1"/>
  <c r="Y23" i="1"/>
  <c r="Z23" i="1"/>
  <c r="X24" i="1"/>
  <c r="Y24" i="1"/>
  <c r="Z24" i="1"/>
  <c r="X25" i="1"/>
  <c r="Y25" i="1"/>
  <c r="Z25" i="1"/>
  <c r="X26" i="1"/>
  <c r="Y26" i="1"/>
  <c r="Z26" i="1"/>
  <c r="X27" i="1"/>
  <c r="Y27" i="1"/>
  <c r="Z27" i="1"/>
  <c r="X29" i="1"/>
  <c r="Y29" i="1"/>
  <c r="Z29" i="1"/>
  <c r="X30" i="1"/>
  <c r="Y30" i="1"/>
  <c r="Z30" i="1"/>
  <c r="X31" i="1"/>
  <c r="Y31" i="1"/>
  <c r="Z31" i="1"/>
  <c r="X32" i="1"/>
  <c r="Y32" i="1"/>
  <c r="Z32" i="1"/>
  <c r="X33" i="1"/>
  <c r="Y33" i="1"/>
  <c r="Z33" i="1"/>
  <c r="X34" i="1"/>
  <c r="Y34" i="1"/>
  <c r="Z34" i="1"/>
  <c r="X35" i="1"/>
  <c r="Y35" i="1"/>
  <c r="Z35" i="1"/>
  <c r="X36" i="1"/>
  <c r="Y36" i="1"/>
  <c r="Z36" i="1"/>
  <c r="X37" i="1"/>
  <c r="Y37" i="1"/>
  <c r="Z37" i="1"/>
  <c r="Y38" i="1"/>
  <c r="X39" i="1"/>
  <c r="Y39" i="1"/>
  <c r="Z39" i="1"/>
  <c r="X40" i="1"/>
  <c r="Y40" i="1"/>
  <c r="Z40" i="1"/>
  <c r="Y41" i="1"/>
  <c r="Z41" i="1"/>
  <c r="X42" i="1"/>
  <c r="Y42" i="1"/>
  <c r="Z42" i="1"/>
  <c r="Y43" i="1"/>
  <c r="Z43" i="1"/>
  <c r="X44" i="1"/>
  <c r="Y44" i="1"/>
  <c r="Z44" i="1"/>
  <c r="X45" i="1"/>
  <c r="Y45" i="1"/>
  <c r="Z45" i="1"/>
  <c r="X46" i="1"/>
  <c r="Y46" i="1"/>
  <c r="Z46" i="1"/>
  <c r="Y7" i="1"/>
  <c r="Z7" i="1"/>
  <c r="X7" i="1"/>
  <c r="F16" i="1"/>
  <c r="F37" i="1"/>
  <c r="G38" i="1"/>
  <c r="H38" i="1"/>
  <c r="X38" i="1" s="1"/>
  <c r="I38" i="1"/>
  <c r="J38" i="1"/>
  <c r="Z38" i="1" s="1"/>
  <c r="F30" i="1"/>
  <c r="F31" i="1"/>
  <c r="F32" i="1"/>
  <c r="F29" i="1"/>
  <c r="F28" i="1" s="1"/>
  <c r="G28" i="1"/>
  <c r="H28" i="1"/>
  <c r="X28" i="1" s="1"/>
  <c r="I28" i="1"/>
  <c r="Y28" i="1" s="1"/>
  <c r="J28" i="1"/>
  <c r="Z28" i="1" s="1"/>
  <c r="G37" i="1"/>
  <c r="F43" i="1"/>
  <c r="F41" i="1" s="1"/>
  <c r="G43" i="1"/>
  <c r="G41" i="1" s="1"/>
  <c r="G47" i="1" s="1"/>
  <c r="W13" i="1"/>
  <c r="V13" i="1"/>
  <c r="U13" i="1"/>
  <c r="T13" i="1"/>
  <c r="S13" i="1"/>
  <c r="R13" i="1"/>
  <c r="AC27" i="1"/>
  <c r="U27" i="1"/>
  <c r="V27" i="1"/>
  <c r="W27" i="1"/>
  <c r="W26" i="1"/>
  <c r="AC26" i="1" s="1"/>
  <c r="V26" i="1"/>
  <c r="U26" i="1"/>
  <c r="AA26" i="1" s="1"/>
  <c r="T27" i="1"/>
  <c r="T26" i="1"/>
  <c r="S27" i="1"/>
  <c r="S26" i="1"/>
  <c r="R27" i="1"/>
  <c r="R26" i="1"/>
  <c r="F37" i="4" l="1"/>
  <c r="AA8" i="4"/>
  <c r="P19" i="4"/>
  <c r="S19" i="4" s="1"/>
  <c r="N23" i="4"/>
  <c r="AC26" i="4"/>
  <c r="AB38" i="4"/>
  <c r="AC39" i="4"/>
  <c r="R33" i="4"/>
  <c r="AA34" i="4"/>
  <c r="AC35" i="4"/>
  <c r="AA39" i="4"/>
  <c r="N40" i="4"/>
  <c r="AA41" i="4"/>
  <c r="AC43" i="4"/>
  <c r="AB44" i="4"/>
  <c r="O19" i="4"/>
  <c r="R19" i="4" s="1"/>
  <c r="AA45" i="4"/>
  <c r="Q40" i="4"/>
  <c r="T40" i="4" s="1"/>
  <c r="AA36" i="4"/>
  <c r="F27" i="4"/>
  <c r="AA15" i="4"/>
  <c r="N33" i="4"/>
  <c r="AA37" i="4"/>
  <c r="AC41" i="4"/>
  <c r="W42" i="4"/>
  <c r="O23" i="4"/>
  <c r="U23" i="4" s="1"/>
  <c r="AA23" i="4" s="1"/>
  <c r="Q17" i="4"/>
  <c r="W17" i="4" s="1"/>
  <c r="AC17" i="4" s="1"/>
  <c r="J46" i="4"/>
  <c r="P28" i="4"/>
  <c r="V28" i="4" s="1"/>
  <c r="AB28" i="4" s="1"/>
  <c r="U42" i="4"/>
  <c r="O17" i="4"/>
  <c r="U17" i="4" s="1"/>
  <c r="AA17" i="4" s="1"/>
  <c r="AC33" i="4"/>
  <c r="AA27" i="4"/>
  <c r="AA43" i="4"/>
  <c r="Z46" i="4"/>
  <c r="AC34" i="4"/>
  <c r="AB34" i="4"/>
  <c r="AC45" i="4"/>
  <c r="AB45" i="4"/>
  <c r="AC15" i="4"/>
  <c r="AA26" i="4"/>
  <c r="AA33" i="4"/>
  <c r="AA35" i="4"/>
  <c r="AB36" i="4"/>
  <c r="S37" i="4"/>
  <c r="U28" i="4"/>
  <c r="AA28" i="4" s="1"/>
  <c r="R28" i="4"/>
  <c r="W19" i="4"/>
  <c r="AC19" i="4" s="1"/>
  <c r="T19" i="4"/>
  <c r="AB37" i="4"/>
  <c r="R23" i="4"/>
  <c r="G46" i="4"/>
  <c r="AB26" i="1"/>
  <c r="AA13" i="1"/>
  <c r="I46" i="4"/>
  <c r="Y27" i="4"/>
  <c r="Y46" i="4" s="1"/>
  <c r="Q28" i="4"/>
  <c r="V42" i="4"/>
  <c r="AB42" i="4" s="1"/>
  <c r="AB43" i="4"/>
  <c r="O18" i="4"/>
  <c r="J47" i="1"/>
  <c r="I47" i="1"/>
  <c r="AB27" i="1"/>
  <c r="P23" i="4"/>
  <c r="V23" i="4" s="1"/>
  <c r="AB23" i="4" s="1"/>
  <c r="S42" i="4"/>
  <c r="AC42" i="4"/>
  <c r="AA27" i="1"/>
  <c r="U19" i="4"/>
  <c r="AA19" i="4" s="1"/>
  <c r="AB26" i="4"/>
  <c r="AC36" i="4"/>
  <c r="R37" i="4"/>
  <c r="AC44" i="4"/>
  <c r="T18" i="4"/>
  <c r="W18" i="4"/>
  <c r="AC18" i="4" s="1"/>
  <c r="N16" i="4"/>
  <c r="N46" i="4" s="1"/>
  <c r="AC37" i="4"/>
  <c r="P24" i="4"/>
  <c r="R24" i="4"/>
  <c r="F46" i="4"/>
  <c r="X42" i="4"/>
  <c r="V17" i="4"/>
  <c r="H40" i="4"/>
  <c r="T17" i="4"/>
  <c r="P18" i="4"/>
  <c r="W40" i="4"/>
  <c r="AC40" i="4" s="1"/>
  <c r="S23" i="4"/>
  <c r="Z27" i="4"/>
  <c r="T37" i="4"/>
  <c r="V40" i="4"/>
  <c r="AB40" i="4" s="1"/>
  <c r="W7" i="1"/>
  <c r="W8" i="1"/>
  <c r="W9" i="1"/>
  <c r="W10" i="1"/>
  <c r="W11" i="1"/>
  <c r="W12" i="1"/>
  <c r="W14" i="1"/>
  <c r="W15" i="1"/>
  <c r="W22" i="1"/>
  <c r="W30" i="1"/>
  <c r="W31" i="1"/>
  <c r="W32" i="1"/>
  <c r="W33" i="1"/>
  <c r="W34" i="1"/>
  <c r="W35" i="1"/>
  <c r="W36" i="1"/>
  <c r="W37" i="1"/>
  <c r="W39" i="1"/>
  <c r="W40" i="1"/>
  <c r="W42" i="1"/>
  <c r="W44" i="1"/>
  <c r="W45" i="1"/>
  <c r="W46" i="1"/>
  <c r="V7" i="1"/>
  <c r="V8" i="1"/>
  <c r="V9" i="1"/>
  <c r="V10" i="1"/>
  <c r="V11" i="1"/>
  <c r="V12" i="1"/>
  <c r="V14" i="1"/>
  <c r="V15" i="1"/>
  <c r="V22" i="1"/>
  <c r="V30" i="1"/>
  <c r="V31" i="1"/>
  <c r="V32" i="1"/>
  <c r="V33" i="1"/>
  <c r="V34" i="1"/>
  <c r="V35" i="1"/>
  <c r="V36" i="1"/>
  <c r="V37" i="1"/>
  <c r="V38" i="1"/>
  <c r="V39" i="1"/>
  <c r="V40" i="1"/>
  <c r="V42" i="1"/>
  <c r="V44" i="1"/>
  <c r="V45" i="1"/>
  <c r="V46" i="1"/>
  <c r="U45" i="1"/>
  <c r="U44" i="1"/>
  <c r="U42" i="1"/>
  <c r="U40" i="1"/>
  <c r="U39" i="1"/>
  <c r="U37" i="1"/>
  <c r="U36" i="1"/>
  <c r="U35" i="1"/>
  <c r="U8" i="1"/>
  <c r="U46" i="1"/>
  <c r="R45" i="1"/>
  <c r="R17" i="4" l="1"/>
  <c r="O16" i="4"/>
  <c r="O46" i="4" s="1"/>
  <c r="V19" i="4"/>
  <c r="AB19" i="4" s="1"/>
  <c r="T23" i="4"/>
  <c r="AA42" i="4"/>
  <c r="S28" i="4"/>
  <c r="Q23" i="4"/>
  <c r="W23" i="4" s="1"/>
  <c r="AC23" i="4" s="1"/>
  <c r="Q24" i="4"/>
  <c r="W24" i="4" s="1"/>
  <c r="AC24" i="4" s="1"/>
  <c r="W28" i="4"/>
  <c r="AC28" i="4" s="1"/>
  <c r="T28" i="4"/>
  <c r="R18" i="4"/>
  <c r="R16" i="4" s="1"/>
  <c r="U18" i="4"/>
  <c r="AA18" i="4" s="1"/>
  <c r="S18" i="4"/>
  <c r="V18" i="4"/>
  <c r="AB18" i="4" s="1"/>
  <c r="T24" i="4"/>
  <c r="T16" i="4" s="1"/>
  <c r="T46" i="4" s="1"/>
  <c r="V24" i="4"/>
  <c r="AB24" i="4" s="1"/>
  <c r="U24" i="4"/>
  <c r="AA24" i="4" s="1"/>
  <c r="S24" i="4"/>
  <c r="AB17" i="4"/>
  <c r="X40" i="4"/>
  <c r="H46" i="4"/>
  <c r="R40" i="4"/>
  <c r="P16" i="4"/>
  <c r="P46" i="4" s="1"/>
  <c r="R28" i="1"/>
  <c r="S28" i="1"/>
  <c r="T28" i="1"/>
  <c r="U28" i="1"/>
  <c r="AA28" i="1"/>
  <c r="AB28" i="1"/>
  <c r="AC28" i="1"/>
  <c r="O28" i="1"/>
  <c r="P28" i="1"/>
  <c r="Q28" i="1"/>
  <c r="N28" i="1"/>
  <c r="AA8" i="1"/>
  <c r="AA9" i="1"/>
  <c r="AA10" i="1"/>
  <c r="AA11" i="1"/>
  <c r="AA12" i="1"/>
  <c r="AA14" i="1"/>
  <c r="X46" i="4" l="1"/>
  <c r="AA40" i="4"/>
  <c r="AC16" i="4"/>
  <c r="AC46" i="4" s="1"/>
  <c r="Q16" i="4"/>
  <c r="Q46" i="4" s="1"/>
  <c r="AB16" i="4"/>
  <c r="AB46" i="4" s="1"/>
  <c r="V16" i="4"/>
  <c r="V46" i="4" s="1"/>
  <c r="S16" i="4"/>
  <c r="S46" i="4" s="1"/>
  <c r="W16" i="4"/>
  <c r="W46" i="4" s="1"/>
  <c r="U16" i="4"/>
  <c r="R46" i="4"/>
  <c r="W28" i="1"/>
  <c r="V28" i="1"/>
  <c r="AA16" i="4" l="1"/>
  <c r="AA46" i="4" s="1"/>
  <c r="U46" i="4"/>
  <c r="M24" i="1"/>
  <c r="N24" i="1" s="1"/>
  <c r="M23" i="1"/>
  <c r="M16" i="1" l="1"/>
  <c r="N23" i="1"/>
  <c r="R23" i="1" s="1"/>
  <c r="O24" i="1"/>
  <c r="R24" i="1"/>
  <c r="P24" i="1"/>
  <c r="V24" i="1" s="1"/>
  <c r="O23" i="1"/>
  <c r="P23" i="1"/>
  <c r="V23" i="1" s="1"/>
  <c r="Q24" i="1" l="1"/>
  <c r="Q23" i="1"/>
  <c r="AB23" i="1"/>
  <c r="T23" i="1"/>
  <c r="AB24" i="1"/>
  <c r="T24" i="1"/>
  <c r="U24" i="1"/>
  <c r="AA24" i="1" s="1"/>
  <c r="S24" i="1"/>
  <c r="U23" i="1"/>
  <c r="AA23" i="1" s="1"/>
  <c r="S23" i="1"/>
  <c r="W24" i="1" l="1"/>
  <c r="AC24" i="1" s="1"/>
  <c r="W23" i="1"/>
  <c r="AC23" i="1" s="1"/>
  <c r="K46" i="1"/>
  <c r="T46" i="1"/>
  <c r="S46" i="1"/>
  <c r="R46" i="1"/>
  <c r="AC45" i="1"/>
  <c r="AB45" i="1"/>
  <c r="T45" i="1"/>
  <c r="S45" i="1"/>
  <c r="AB44" i="1"/>
  <c r="T44" i="1"/>
  <c r="S44" i="1"/>
  <c r="R44" i="1"/>
  <c r="Q43" i="1"/>
  <c r="W43" i="1" s="1"/>
  <c r="P43" i="1"/>
  <c r="P41" i="1" s="1"/>
  <c r="O43" i="1"/>
  <c r="U43" i="1" s="1"/>
  <c r="N43" i="1"/>
  <c r="H43" i="1"/>
  <c r="AB42" i="1"/>
  <c r="AC42" i="1"/>
  <c r="T42" i="1"/>
  <c r="S42" i="1"/>
  <c r="R42" i="1"/>
  <c r="N42" i="1"/>
  <c r="AB40" i="1"/>
  <c r="AC40" i="1"/>
  <c r="T40" i="1"/>
  <c r="S40" i="1"/>
  <c r="R40" i="1"/>
  <c r="N40" i="1"/>
  <c r="N38" i="1" s="1"/>
  <c r="F40" i="1"/>
  <c r="AB39" i="1"/>
  <c r="AA39" i="1"/>
  <c r="T39" i="1"/>
  <c r="S39" i="1"/>
  <c r="R39" i="1"/>
  <c r="F39" i="1"/>
  <c r="F38" i="1" s="1"/>
  <c r="AB38" i="1"/>
  <c r="S38" i="1"/>
  <c r="Q38" i="1"/>
  <c r="W38" i="1" s="1"/>
  <c r="O38" i="1"/>
  <c r="U38" i="1" s="1"/>
  <c r="AC37" i="1"/>
  <c r="AB37" i="1"/>
  <c r="T37" i="1"/>
  <c r="S37" i="1"/>
  <c r="R37" i="1"/>
  <c r="AB36" i="1"/>
  <c r="AC36" i="1"/>
  <c r="T36" i="1"/>
  <c r="S36" i="1"/>
  <c r="R36" i="1"/>
  <c r="N36" i="1"/>
  <c r="AB35" i="1"/>
  <c r="AC35" i="1"/>
  <c r="T35" i="1"/>
  <c r="S35" i="1"/>
  <c r="R35" i="1"/>
  <c r="N35" i="1"/>
  <c r="AB34" i="1"/>
  <c r="AC34" i="1"/>
  <c r="T34" i="1"/>
  <c r="S34" i="1"/>
  <c r="O34" i="1"/>
  <c r="N8" i="1"/>
  <c r="X43" i="1" l="1"/>
  <c r="H41" i="1"/>
  <c r="AA43" i="1"/>
  <c r="V41" i="1"/>
  <c r="AB41" i="1" s="1"/>
  <c r="V43" i="1"/>
  <c r="AB43" i="1" s="1"/>
  <c r="Q41" i="1"/>
  <c r="R34" i="1"/>
  <c r="U34" i="1"/>
  <c r="AA34" i="1" s="1"/>
  <c r="O41" i="1"/>
  <c r="AA40" i="1"/>
  <c r="AC46" i="1"/>
  <c r="AB46" i="1"/>
  <c r="AC44" i="1"/>
  <c r="N34" i="1"/>
  <c r="AC39" i="1"/>
  <c r="AA38" i="1"/>
  <c r="S41" i="1"/>
  <c r="S43" i="1"/>
  <c r="AA35" i="1"/>
  <c r="AA36" i="1"/>
  <c r="AA37" i="1"/>
  <c r="N41" i="1"/>
  <c r="AA42" i="1"/>
  <c r="R43" i="1"/>
  <c r="T43" i="1"/>
  <c r="AA44" i="1"/>
  <c r="AA45" i="1"/>
  <c r="AA46" i="1"/>
  <c r="AC38" i="1"/>
  <c r="R38" i="1"/>
  <c r="T38" i="1"/>
  <c r="AC43" i="1"/>
  <c r="T15" i="1"/>
  <c r="S15" i="1"/>
  <c r="R15" i="1"/>
  <c r="N18" i="1"/>
  <c r="P18" i="1" s="1"/>
  <c r="V18" i="1" s="1"/>
  <c r="N19" i="1"/>
  <c r="O19" i="1" s="1"/>
  <c r="N29" i="1"/>
  <c r="O29" i="1" s="1"/>
  <c r="N17" i="1"/>
  <c r="U15" i="1"/>
  <c r="N15" i="1"/>
  <c r="F15" i="1"/>
  <c r="F47" i="1" s="1"/>
  <c r="F17" i="2"/>
  <c r="H17" i="2" s="1"/>
  <c r="Y15" i="2"/>
  <c r="X15" i="2"/>
  <c r="W15" i="2"/>
  <c r="V15" i="2"/>
  <c r="AB15" i="2" s="1"/>
  <c r="U15" i="2"/>
  <c r="T15" i="2"/>
  <c r="S15" i="2"/>
  <c r="R15" i="2"/>
  <c r="I18" i="2"/>
  <c r="Y18" i="2" s="1"/>
  <c r="I19" i="2"/>
  <c r="Y19" i="2" s="1"/>
  <c r="AA15" i="2" l="1"/>
  <c r="H47" i="1"/>
  <c r="X41" i="1"/>
  <c r="Z15" i="2"/>
  <c r="N16" i="1"/>
  <c r="Q18" i="1"/>
  <c r="W18" i="1" s="1"/>
  <c r="AC18" i="1" s="1"/>
  <c r="U41" i="1"/>
  <c r="Q17" i="1"/>
  <c r="N47" i="1"/>
  <c r="W41" i="1"/>
  <c r="R41" i="1"/>
  <c r="AA15" i="1"/>
  <c r="Q19" i="1"/>
  <c r="W19" i="1" s="1"/>
  <c r="T41" i="1"/>
  <c r="AC15" i="1"/>
  <c r="Q29" i="1"/>
  <c r="W29" i="1" s="1"/>
  <c r="P19" i="1"/>
  <c r="V19" i="1" s="1"/>
  <c r="P29" i="1"/>
  <c r="V29" i="1" s="1"/>
  <c r="O17" i="1"/>
  <c r="P17" i="1"/>
  <c r="X17" i="2"/>
  <c r="I17" i="2"/>
  <c r="S19" i="1"/>
  <c r="S17" i="1"/>
  <c r="G17" i="2"/>
  <c r="AB15" i="1"/>
  <c r="O18" i="1"/>
  <c r="U17" i="1"/>
  <c r="U29" i="1"/>
  <c r="U19" i="1"/>
  <c r="W17" i="2"/>
  <c r="P16" i="1" l="1"/>
  <c r="T17" i="1"/>
  <c r="T16" i="1" s="1"/>
  <c r="Q16" i="1"/>
  <c r="O16" i="1"/>
  <c r="O47" i="1" s="1"/>
  <c r="AA29" i="1"/>
  <c r="AA41" i="1"/>
  <c r="T18" i="1"/>
  <c r="P47" i="1"/>
  <c r="V17" i="1"/>
  <c r="Q47" i="1"/>
  <c r="W17" i="1"/>
  <c r="W16" i="1" s="1"/>
  <c r="T29" i="1"/>
  <c r="X47" i="1"/>
  <c r="W47" i="1"/>
  <c r="Z47" i="1"/>
  <c r="AC19" i="1"/>
  <c r="T19" i="1"/>
  <c r="AC41" i="1"/>
  <c r="AB18" i="1"/>
  <c r="S18" i="1"/>
  <c r="S16" i="1" s="1"/>
  <c r="U18" i="1"/>
  <c r="AA18" i="1" s="1"/>
  <c r="R18" i="1"/>
  <c r="R29" i="1"/>
  <c r="I16" i="2"/>
  <c r="Y16" i="2" s="1"/>
  <c r="Y17" i="2"/>
  <c r="AA19" i="1"/>
  <c r="AB19" i="1"/>
  <c r="R19" i="1"/>
  <c r="S29" i="1"/>
  <c r="R17" i="1"/>
  <c r="AB29" i="1"/>
  <c r="AC29" i="1"/>
  <c r="V16" i="1" l="1"/>
  <c r="V47" i="1" s="1"/>
  <c r="U16" i="1"/>
  <c r="Y47" i="1"/>
  <c r="T47" i="1"/>
  <c r="R16" i="1"/>
  <c r="R47" i="1" s="1"/>
  <c r="S47" i="1"/>
  <c r="AA17" i="1"/>
  <c r="AB17" i="1"/>
  <c r="AC17" i="1"/>
  <c r="U47" i="1"/>
  <c r="H18" i="2"/>
  <c r="H19" i="2"/>
  <c r="X19" i="2" s="1"/>
  <c r="G18" i="2"/>
  <c r="G19" i="2"/>
  <c r="W19" i="2" s="1"/>
  <c r="K16" i="2"/>
  <c r="F16" i="2"/>
  <c r="L19" i="2"/>
  <c r="L18" i="2"/>
  <c r="M18" i="2" s="1"/>
  <c r="L17" i="2"/>
  <c r="M20" i="2"/>
  <c r="M19" i="2"/>
  <c r="Q19" i="2" s="1"/>
  <c r="M17" i="2"/>
  <c r="Q17" i="2" s="1"/>
  <c r="F20" i="2"/>
  <c r="I20" i="2" s="1"/>
  <c r="Y20" i="2" s="1"/>
  <c r="F15" i="2"/>
  <c r="M15" i="2"/>
  <c r="Q15" i="2" s="1"/>
  <c r="AA16" i="1" l="1"/>
  <c r="AA47" i="1" s="1"/>
  <c r="AB16" i="1"/>
  <c r="AB47" i="1" s="1"/>
  <c r="AC16" i="1"/>
  <c r="AC47" i="1" s="1"/>
  <c r="N19" i="2"/>
  <c r="O19" i="2"/>
  <c r="Q18" i="2"/>
  <c r="P18" i="2"/>
  <c r="V18" i="2" s="1"/>
  <c r="AB18" i="2" s="1"/>
  <c r="O18" i="2"/>
  <c r="N18" i="2"/>
  <c r="O17" i="2"/>
  <c r="W18" i="2"/>
  <c r="G16" i="2"/>
  <c r="W16" i="2" s="1"/>
  <c r="R19" i="2"/>
  <c r="T19" i="2"/>
  <c r="Z19" i="2" s="1"/>
  <c r="P17" i="2"/>
  <c r="H20" i="2"/>
  <c r="X20" i="2" s="1"/>
  <c r="P19" i="2"/>
  <c r="V19" i="2" s="1"/>
  <c r="AB19" i="2" s="1"/>
  <c r="G20" i="2"/>
  <c r="W20" i="2" s="1"/>
  <c r="M16" i="2"/>
  <c r="Q16" i="2" s="1"/>
  <c r="P20" i="2"/>
  <c r="V20" i="2" s="1"/>
  <c r="AB20" i="2" s="1"/>
  <c r="Q20" i="2"/>
  <c r="N17" i="2"/>
  <c r="U19" i="2"/>
  <c r="AA19" i="2" s="1"/>
  <c r="S19" i="2"/>
  <c r="X18" i="2"/>
  <c r="H16" i="2"/>
  <c r="X16" i="2" s="1"/>
  <c r="N20" i="2"/>
  <c r="O20" i="2"/>
  <c r="T18" i="2" l="1"/>
  <c r="Z18" i="2" s="1"/>
  <c r="R18" i="2"/>
  <c r="V17" i="2"/>
  <c r="AB17" i="2" s="1"/>
  <c r="P16" i="2"/>
  <c r="V16" i="2" s="1"/>
  <c r="AB16" i="2" s="1"/>
  <c r="U18" i="2"/>
  <c r="AA18" i="2" s="1"/>
  <c r="S18" i="2"/>
  <c r="U20" i="2"/>
  <c r="AA20" i="2" s="1"/>
  <c r="S20" i="2"/>
  <c r="R20" i="2"/>
  <c r="T20" i="2"/>
  <c r="Z20" i="2" s="1"/>
  <c r="T17" i="2"/>
  <c r="Z17" i="2" s="1"/>
  <c r="R17" i="2"/>
  <c r="N16" i="2"/>
  <c r="U17" i="2"/>
  <c r="AA17" i="2" s="1"/>
  <c r="S17" i="2"/>
  <c r="O16" i="2"/>
  <c r="T16" i="2" l="1"/>
  <c r="Z16" i="2" s="1"/>
  <c r="R16" i="2"/>
  <c r="U16" i="2"/>
  <c r="AA16" i="2" s="1"/>
  <c r="S16" i="2"/>
</calcChain>
</file>

<file path=xl/sharedStrings.xml><?xml version="1.0" encoding="utf-8"?>
<sst xmlns="http://schemas.openxmlformats.org/spreadsheetml/2006/main" count="299" uniqueCount="99">
  <si>
    <t>Stt</t>
  </si>
  <si>
    <t>Tên chính sách</t>
  </si>
  <si>
    <t>NS tỉnh</t>
  </si>
  <si>
    <t>NS huyện</t>
  </si>
  <si>
    <t>Đối ứng</t>
  </si>
  <si>
    <t>KHÁI TOÁN KINH PHÍ ĐỀ ÁN KHUYẾN KHÍCH PHÁT TRIỂN NÔNG NGHIỆP ỨNG DỤNG CÔNG NGHỆ CAO, NÔNG NGHIỆP HỮU CƠ; HỖ TRỢ LIÊN KẾT</t>
  </si>
  <si>
    <t>Dự án liên kết</t>
  </si>
  <si>
    <t>Chênh lệch</t>
  </si>
  <si>
    <t>I</t>
  </si>
  <si>
    <t>Chính sách hỗ trợ theo Điều 6. Chính sách ưu đãi hỗ trợ chung</t>
  </si>
  <si>
    <t>Khoản 2. Điều 6 Hỗ trợ chứng nhận sản phẩm nông sản đạt chuẩn theo quy định.</t>
  </si>
  <si>
    <t xml:space="preserve"> Điểm a, Khoản 2 Hỗ trợ 40% chi phí cấp GCN</t>
  </si>
  <si>
    <t xml:space="preserve"> Điểm b,  Khoản 2. Hỗ trợ chứng nhận TCVN về nông nghiệp hữu cơ</t>
  </si>
  <si>
    <t>II</t>
  </si>
  <si>
    <t>Chính sách hỗ trợ theo Điều 7: Hỗ trợ HTX, Trang trại, Hộ gia đình, nhóm hộ cá nhân ứng dụng CNC, quy trình sản xuất hữu cơ trong sản xuất NN</t>
  </si>
  <si>
    <t>Khoản 1, Điều 7 Hỗ trợ lãi suất ưu đãi</t>
  </si>
  <si>
    <t>Khoản 2, Điều 7 Hỗ trợ ứng dụng tiến bộ KHTC mới vào sản xuất NN hữu cơ, NN CNC</t>
  </si>
  <si>
    <t>Điểm a, Khoản 2 hỗ trợ kinh phí xác định vùng, khu vực đủ điều kiện sản xuất hữu cơ</t>
  </si>
  <si>
    <t xml:space="preserve"> Điểm c, Khoản 2 Hỗ trợ chi phí sử dụng vật tư NN</t>
  </si>
  <si>
    <t>III</t>
  </si>
  <si>
    <t>Chính sách hỗ trợ theo Điều 8 hỗ trợ liên kết sản xuất và tiêu thụ sản phẩm</t>
  </si>
  <si>
    <t>Khoản 1, Điều 8, Hỗ trợ chi phí tư vấn xây dựng liên kết</t>
  </si>
  <si>
    <t>Khoản 2, Điều 8 Hỗ trợ hạ tầng phục vụ liên kết:</t>
  </si>
  <si>
    <t>Hỗ trợ liên kết</t>
  </si>
  <si>
    <t>Khoản 3, Điều 8 Hỗ trợ xây dựng mô hình khuyến nông</t>
  </si>
  <si>
    <t>Điểm a, Khoản 3, Hỗ trợ Giống, vật tư thiết yếu</t>
  </si>
  <si>
    <t>Điểm b, Khoản 3, Mô hình tổ chức quản lý sản xuất kinh doanh nông nghiệp</t>
  </si>
  <si>
    <t>Khoản 4, Điều 8 Hỗ trợ giống, vật tư nhãn mác thông qua dịch vụ tập trung của HTX</t>
  </si>
  <si>
    <t xml:space="preserve"> Điểm a, Khoản 4, Điều 8 Hỗ trợ chi phí mua bao bì, nhãn mác sản phẩm</t>
  </si>
  <si>
    <t xml:space="preserve"> Điểm b , Khoản 4, Điều 8 Hỗ trợ Chi phí mua giống và vật tư thiết yếu</t>
  </si>
  <si>
    <t>Khoản 5. Điều 8. Hỗ trợ chi phí chuyển giao, ứng dụng kỹ thuật mới, chi phí áp dụng quy trình kỹ thuật</t>
  </si>
  <si>
    <t>Tổng cộng</t>
  </si>
  <si>
    <t>Mức hỗ trợ</t>
  </si>
  <si>
    <t>Số lượng</t>
  </si>
  <si>
    <t>Thành tiền</t>
  </si>
  <si>
    <t>Đơn giá/Định mức  hỗ trợ tối đa</t>
  </si>
  <si>
    <t>Kinh phí hỗ trợ cho 01 năm theo NQ 02/2019/NQ-HĐND</t>
  </si>
  <si>
    <t>Kinh phí hỗ trợ cho 01 năm theo NQ điều chỉnh NQ 02/2019/NQ-HĐND</t>
  </si>
  <si>
    <t>Tổng (A)</t>
  </si>
  <si>
    <t>Tổng (B)</t>
  </si>
  <si>
    <t>So sánh kinh phí chênh lệch kinh phí hỗ trợ trong 01 năm của NQ sau điều chỉnh/NQ 02 hiện hành (B-A)</t>
  </si>
  <si>
    <t>Khoản 1. Điều 6. Hỗ trợ đào tạo nghề, tập huấn kỹ thuật, nâng cao nghiệp vụ quản lý, kỹ thuật sản xuất, năng lực quản lý hợp đồng, quản lý chuỗi và phát triển thị trường.</t>
  </si>
  <si>
    <t>Điểm b, Khoản 2 Hỗ trợ kinh phí xây dựng nhà kính nhà lưới…(Trồng Trọt)</t>
  </si>
  <si>
    <t xml:space="preserve"> - Hỗ trợ chi phí xây dựng nhà kính nhà lưới (mỗi năm hỗ trợ không quá 5 dự án)</t>
  </si>
  <si>
    <t xml:space="preserve"> - Hỗ trợ  ứng Công nghệ Internet kết nối vạn vật (IoT) (mỗi năm hỗ trợ không quá 2 dự án)</t>
  </si>
  <si>
    <t>SO SÁNH KINH PHÍ GIAI ĐoẠN 2022-2025 TRƯỚC VÀ SAU ĐiỀU CHỈNH</t>
  </si>
  <si>
    <t>Giai đoạn 2022-2025 MỚI</t>
  </si>
  <si>
    <t>Giai đoạn 2020-2025 (CŨ)</t>
  </si>
  <si>
    <t>- Hỗ trợ thiết bị bay không người lái *(mỗi năm hỗ trợ không quá 2 thiết bị)</t>
  </si>
  <si>
    <t>Ghi chú: *: 1 máy bay công suất hoạt động tối đa 1 ngày: phun  được 20 ha, 1 năm phun 1 tháng</t>
  </si>
  <si>
    <t>Ghi chú: *: 1 máy bay công suất hoạt động tối đa: 20 ha/ngày, 1 năm phun khoảng 1 tháng</t>
  </si>
  <si>
    <t>2.1</t>
  </si>
  <si>
    <t>2.2</t>
  </si>
  <si>
    <t>2.3</t>
  </si>
  <si>
    <t>50-100%</t>
  </si>
  <si>
    <t xml:space="preserve"> Điểm b, Khoản 4, Điều 8 Hỗ trợ Chi phí mua giống và vật tư thiết yếu</t>
  </si>
  <si>
    <t>50-70%</t>
  </si>
  <si>
    <t>a</t>
  </si>
  <si>
    <t>b</t>
  </si>
  <si>
    <t>4.1</t>
  </si>
  <si>
    <t>4.2</t>
  </si>
  <si>
    <t>3.1</t>
  </si>
  <si>
    <t>3.2</t>
  </si>
  <si>
    <t>1.1</t>
  </si>
  <si>
    <t>1.2</t>
  </si>
  <si>
    <t>Hỗ trợ hệ thống máng ăn, máng uống tự động, hệ thống điều hòa chuồng nuôi sử dụng cảm biến nhiệt</t>
  </si>
  <si>
    <t>Hỗ trợ hệ thống giám sát giết mổ điện tử, phần mềm quản lý truy suất nguồn gốc</t>
  </si>
  <si>
    <t>Trồng trọt hữu cơ</t>
  </si>
  <si>
    <t>Hỗ trợ chăn nuôi lợn hữu cơ</t>
  </si>
  <si>
    <t>Hỗ trợ chăn nuôi gà hữu cơ</t>
  </si>
  <si>
    <t xml:space="preserve">Hỗ trợ chi phí xây dựng nhà kính nhà lưới </t>
  </si>
  <si>
    <t>Hỗ trợ  ứng Công nghệ Internet kết nối vạn vật (IoT) (mỗi năm hỗ trợ không quá 2 dự án)</t>
  </si>
  <si>
    <t>Hỗ trợ nuôi Tôm Công nghệ cao</t>
  </si>
  <si>
    <t>Hỗ trợ hầm bảo quản tàu cá</t>
  </si>
  <si>
    <t>Hỗ trợ Máy dò ngang</t>
  </si>
  <si>
    <t>Điểm b, Khoản 2 hỗ trợ nông nghiệp ứng dụng công nghệ cao</t>
  </si>
  <si>
    <t>c</t>
  </si>
  <si>
    <t>d</t>
  </si>
  <si>
    <t>e</t>
  </si>
  <si>
    <t>f</t>
  </si>
  <si>
    <t>g</t>
  </si>
  <si>
    <t>h</t>
  </si>
  <si>
    <t xml:space="preserve"> Điểm c, Khoản 2 Hỗ trợ chi phí sử dụng vật tư nông nghiệp sản xuất hữu cơ</t>
  </si>
  <si>
    <t>Hỗ trợ nuôi tôm hữu cơ, sinh thái</t>
  </si>
  <si>
    <t>Kế hoạch liên kết</t>
  </si>
  <si>
    <t>Điểm a, Khoản 4, Điều 8 Hỗ trợ chi phí mua bao bì, nhãn mác sản phẩm</t>
  </si>
  <si>
    <t>Khoản 2. Điều 6. Hỗ trợ chứng nhận sản phẩm nông sản đạt chuẩn theo quy định.</t>
  </si>
  <si>
    <t>i</t>
  </si>
  <si>
    <t>Hồi trợ dự án sản xuất giống cây lâm nghiệp chất lượng cao</t>
  </si>
  <si>
    <t>SO SÁNH KINH PHÍ GIAI ĐOẠN 2022-2025 TRƯỚC VÀ SAU ĐiỀU CHỈNH</t>
  </si>
  <si>
    <t>Hỗ trợ thiết bị bay không người lái * (mỗi năm hỗ trợ không quá 2 thiết bị)</t>
  </si>
  <si>
    <t>Kinh phí hỗ trợ cho 01 năm theo NQ điều chỉnh 
NQ 02/2019/NQ-HĐND</t>
  </si>
  <si>
    <t xml:space="preserve">Hệ thống sấy nông sản tiên tiến (sấy lạnh, sấy năng lượng mặt trời có tích hợp sấy lạnh, sấy thăng hoa …) </t>
  </si>
  <si>
    <t>Kho bảo quản lạnh nông sản có hệ thống theo dõi nhiệt độ, độ ẩm tự động</t>
  </si>
  <si>
    <t>j</t>
  </si>
  <si>
    <t>k</t>
  </si>
  <si>
    <t>NS TW</t>
  </si>
  <si>
    <t>Giai đoạn 2022-2025 (CŨ)</t>
  </si>
  <si>
    <t>Hệ thống sấy nông sản tiên tiến (sấy lạnh, sấy năng lượng mặt trời có tích hợp sấy lạnh, sấy thăng hoa …) hoặc Kho bảo quản lạnh nông sản có hệ thống theo dõi nhiệt độ, độ ẩm tự động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</si>
</sst>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4" x14ac:knownFonts="1">
    <font>
      <sz val="11"/>
      <color theme="1"/>
      <name val="Calibri"/>
      <family val="2"/>
      <charset val="163"/>
      <scheme val="minor"/>
    </font>
    <font>
      <sz val="11"/>
      <color rgb="FFFF0000"/>
      <name val="Calibri"/>
      <family val="2"/>
      <scheme val="minor"/>
    </font>
    <font>
      <b/>
      <sz val="11"/>
      <color rgb="FFFF0000"/>
      <name val="Times New Roman"/>
      <family val="1"/>
    </font>
    <font>
      <sz val="11"/>
      <color rgb="FFFF0000"/>
      <name val="Calibri"/>
      <family val="2"/>
      <charset val="163"/>
      <scheme val="minor"/>
    </font>
    <font>
      <b/>
      <sz val="14"/>
      <color rgb="FFFF0000"/>
      <name val="Times New Roman"/>
      <family val="1"/>
    </font>
    <font>
      <sz val="11"/>
      <color rgb="FFFF0000"/>
      <name val="Times New Roman"/>
      <family val="1"/>
    </font>
    <font>
      <i/>
      <sz val="11"/>
      <color rgb="FFFF0000"/>
      <name val="Times New Roman"/>
      <family val="1"/>
    </font>
    <font>
      <b/>
      <i/>
      <sz val="11"/>
      <color rgb="FFFF0000"/>
      <name val="Times New Roman"/>
      <family val="1"/>
    </font>
    <font>
      <i/>
      <sz val="11"/>
      <color rgb="FFFF0000"/>
      <name val="Calibri"/>
      <family val="2"/>
      <charset val="163"/>
      <scheme val="minor"/>
    </font>
    <font>
      <b/>
      <sz val="11"/>
      <color rgb="FFFF0000"/>
      <name val="Calibri"/>
      <family val="2"/>
      <charset val="163"/>
      <scheme val="minor"/>
    </font>
    <font>
      <i/>
      <sz val="11"/>
      <color rgb="FFFF0000"/>
      <name val="Calibri"/>
      <family val="2"/>
      <scheme val="minor"/>
    </font>
    <font>
      <b/>
      <sz val="11"/>
      <color theme="1"/>
      <name val="Times New Roman"/>
      <family val="1"/>
    </font>
    <font>
      <i/>
      <sz val="11"/>
      <color theme="1"/>
      <name val="Times New Roman"/>
      <family val="1"/>
    </font>
    <font>
      <i/>
      <sz val="11"/>
      <color theme="1"/>
      <name val="Calibri"/>
      <family val="2"/>
      <charset val="163"/>
      <scheme val="minor"/>
    </font>
    <font>
      <sz val="11"/>
      <color theme="1"/>
      <name val="Times New Roman"/>
      <family val="1"/>
    </font>
    <font>
      <b/>
      <sz val="11"/>
      <color theme="1"/>
      <name val="Calibri"/>
      <family val="2"/>
      <charset val="163"/>
      <scheme val="minor"/>
    </font>
    <font>
      <b/>
      <i/>
      <sz val="11"/>
      <color theme="1"/>
      <name val="Times New Roman"/>
      <family val="1"/>
    </font>
    <font>
      <b/>
      <i/>
      <sz val="11"/>
      <color theme="1"/>
      <name val="Calibri"/>
      <family val="2"/>
      <charset val="163"/>
      <scheme val="minor"/>
    </font>
    <font>
      <sz val="11"/>
      <color theme="1"/>
      <name val="Calibri"/>
      <family val="2"/>
      <charset val="163"/>
      <scheme val="minor"/>
    </font>
    <font>
      <b/>
      <sz val="11"/>
      <color theme="1"/>
      <name val="Calibri"/>
      <family val="2"/>
      <scheme val="minor"/>
    </font>
    <font>
      <b/>
      <sz val="14"/>
      <color theme="1"/>
      <name val="Times New Roman"/>
      <family val="1"/>
    </font>
    <font>
      <sz val="11"/>
      <name val="Times New Roman"/>
      <family val="1"/>
    </font>
    <font>
      <b/>
      <sz val="11"/>
      <name val="Times New Roman"/>
      <family val="1"/>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8" fillId="0" borderId="0" applyFont="0" applyFill="0" applyBorder="0" applyAlignment="0" applyProtection="0"/>
    <xf numFmtId="9" fontId="18" fillId="0" borderId="0" applyFont="0" applyFill="0" applyBorder="0" applyAlignment="0" applyProtection="0"/>
  </cellStyleXfs>
  <cellXfs count="242">
    <xf numFmtId="0" fontId="0" fillId="0" borderId="0" xfId="0"/>
    <xf numFmtId="0" fontId="3" fillId="0" borderId="0" xfId="0" applyFont="1" applyAlignment="1">
      <alignment horizontal="center" vertical="center"/>
    </xf>
    <xf numFmtId="0" fontId="3" fillId="0" borderId="0" xfId="0" applyFont="1"/>
    <xf numFmtId="0" fontId="2" fillId="0" borderId="1"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xf numFmtId="0" fontId="3" fillId="0" borderId="1" xfId="0" applyFont="1" applyBorder="1"/>
    <xf numFmtId="0" fontId="2" fillId="0" borderId="1" xfId="0" applyFont="1" applyBorder="1" applyAlignment="1">
      <alignment vertical="center" wrapText="1"/>
    </xf>
    <xf numFmtId="0" fontId="6" fillId="0" borderId="1" xfId="0" applyFont="1" applyBorder="1" applyAlignment="1">
      <alignment horizontal="center" vertical="center"/>
    </xf>
    <xf numFmtId="0" fontId="7" fillId="0" borderId="1" xfId="0" applyFont="1" applyBorder="1" applyAlignment="1">
      <alignment vertical="center" wrapText="1"/>
    </xf>
    <xf numFmtId="0" fontId="6" fillId="0" borderId="1" xfId="0" applyFont="1" applyBorder="1"/>
    <xf numFmtId="0" fontId="8" fillId="0" borderId="1" xfId="0" applyFont="1" applyBorder="1"/>
    <xf numFmtId="0" fontId="8" fillId="0" borderId="0" xfId="0" applyFont="1"/>
    <xf numFmtId="0" fontId="2" fillId="0" borderId="1" xfId="0" applyFont="1" applyBorder="1"/>
    <xf numFmtId="0" fontId="9" fillId="0" borderId="0" xfId="0" applyFont="1"/>
    <xf numFmtId="0" fontId="7" fillId="0" borderId="1" xfId="0" applyFont="1" applyBorder="1"/>
    <xf numFmtId="0" fontId="2" fillId="0" borderId="1" xfId="0" applyFont="1" applyBorder="1" applyAlignment="1">
      <alignment horizontal="left" wrapText="1"/>
    </xf>
    <xf numFmtId="0" fontId="1" fillId="0" borderId="1"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justify" wrapText="1"/>
    </xf>
    <xf numFmtId="0" fontId="6" fillId="0" borderId="1" xfId="0" applyFont="1" applyBorder="1" applyAlignment="1">
      <alignment horizontal="justify" wrapText="1"/>
    </xf>
    <xf numFmtId="0" fontId="10" fillId="0" borderId="1" xfId="0" applyFont="1" applyBorder="1" applyAlignment="1">
      <alignment wrapText="1"/>
    </xf>
    <xf numFmtId="0" fontId="2" fillId="0" borderId="0" xfId="0" applyFont="1"/>
    <xf numFmtId="0" fontId="3" fillId="0" borderId="0" xfId="0" applyFont="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2" fillId="0" borderId="1" xfId="0" applyFont="1" applyBorder="1"/>
    <xf numFmtId="0" fontId="13" fillId="0" borderId="1" xfId="0" applyFont="1" applyBorder="1"/>
    <xf numFmtId="0" fontId="13" fillId="0" borderId="0" xfId="0" applyFont="1"/>
    <xf numFmtId="0" fontId="14" fillId="0" borderId="1" xfId="0" applyFont="1" applyBorder="1" applyAlignment="1">
      <alignment horizontal="center" vertical="center"/>
    </xf>
    <xf numFmtId="0" fontId="14" fillId="0" borderId="1" xfId="0" applyFont="1" applyBorder="1"/>
    <xf numFmtId="0" fontId="0" fillId="0" borderId="1" xfId="0" applyFont="1" applyBorder="1"/>
    <xf numFmtId="0" fontId="0" fillId="0" borderId="0" xfId="0" applyFont="1"/>
    <xf numFmtId="0" fontId="11" fillId="0" borderId="1" xfId="0" applyFont="1" applyBorder="1"/>
    <xf numFmtId="0" fontId="15" fillId="0" borderId="1" xfId="0" applyFont="1" applyBorder="1"/>
    <xf numFmtId="0" fontId="15" fillId="0" borderId="0" xfId="0" applyFont="1"/>
    <xf numFmtId="0" fontId="12" fillId="0" borderId="1" xfId="0" applyFont="1" applyBorder="1" applyAlignment="1">
      <alignment horizontal="center" vertical="center"/>
    </xf>
    <xf numFmtId="0" fontId="16" fillId="0" borderId="1" xfId="0" applyFont="1" applyBorder="1" applyAlignment="1">
      <alignment horizontal="center" vertical="center" wrapText="1"/>
    </xf>
    <xf numFmtId="0" fontId="13" fillId="0" borderId="1" xfId="0" applyFont="1" applyBorder="1" applyAlignment="1">
      <alignment horizontal="center" vertical="center"/>
    </xf>
    <xf numFmtId="0" fontId="16" fillId="0" borderId="0" xfId="0" applyFont="1" applyAlignment="1">
      <alignment horizontal="center" vertical="center"/>
    </xf>
    <xf numFmtId="0" fontId="11" fillId="0" borderId="1" xfId="0" quotePrefix="1" applyFont="1" applyBorder="1" applyAlignment="1">
      <alignment horizontal="center" vertical="center" wrapText="1"/>
    </xf>
    <xf numFmtId="0" fontId="16" fillId="0" borderId="1" xfId="0" applyFont="1" applyBorder="1" applyAlignment="1">
      <alignment horizontal="center" vertical="center"/>
    </xf>
    <xf numFmtId="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xf>
    <xf numFmtId="9" fontId="11"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xf>
    <xf numFmtId="0" fontId="17" fillId="0" borderId="0" xfId="0" applyFont="1" applyAlignment="1">
      <alignment horizontal="center" vertical="center"/>
    </xf>
    <xf numFmtId="0" fontId="16" fillId="0" borderId="1" xfId="0" applyFont="1" applyBorder="1"/>
    <xf numFmtId="164" fontId="11" fillId="0" borderId="1" xfId="1" applyNumberFormat="1" applyFont="1" applyBorder="1" applyAlignment="1">
      <alignment horizontal="center" vertical="center"/>
    </xf>
    <xf numFmtId="0" fontId="11" fillId="0" borderId="1" xfId="0" applyFont="1" applyBorder="1" applyAlignment="1">
      <alignment horizontal="left" vertical="center" wrapText="1"/>
    </xf>
    <xf numFmtId="164" fontId="11" fillId="0" borderId="1" xfId="1" applyNumberFormat="1" applyFont="1" applyBorder="1" applyAlignment="1">
      <alignment horizontal="right" vertical="center"/>
    </xf>
    <xf numFmtId="0" fontId="11" fillId="0" borderId="0" xfId="0" applyFont="1" applyAlignment="1">
      <alignment horizontal="center" vertical="center"/>
    </xf>
    <xf numFmtId="0" fontId="0" fillId="0" borderId="0" xfId="0" applyFont="1" applyAlignment="1">
      <alignment horizontal="center" vertical="center"/>
    </xf>
    <xf numFmtId="164" fontId="0" fillId="0" borderId="0" xfId="1" applyNumberFormat="1" applyFont="1"/>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0" xfId="0" applyFont="1" applyAlignment="1">
      <alignment vertical="center"/>
    </xf>
    <xf numFmtId="0" fontId="11" fillId="0" borderId="1" xfId="0" applyFont="1" applyBorder="1" applyAlignment="1">
      <alignment wrapText="1"/>
    </xf>
    <xf numFmtId="0" fontId="14" fillId="0" borderId="1" xfId="0" applyFont="1" applyBorder="1" applyAlignment="1">
      <alignment wrapText="1"/>
    </xf>
    <xf numFmtId="0" fontId="11" fillId="0" borderId="0" xfId="0" applyFont="1"/>
    <xf numFmtId="0" fontId="14" fillId="0" borderId="0" xfId="0" applyFont="1" applyAlignment="1">
      <alignment horizontal="center" vertical="center"/>
    </xf>
    <xf numFmtId="164" fontId="14" fillId="0" borderId="0" xfId="1" applyNumberFormat="1" applyFont="1" applyAlignment="1">
      <alignment horizontal="right"/>
    </xf>
    <xf numFmtId="164" fontId="11" fillId="0" borderId="0" xfId="1" applyNumberFormat="1" applyFont="1" applyAlignment="1">
      <alignment horizontal="right"/>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164" fontId="15" fillId="0" borderId="0" xfId="1" applyNumberFormat="1" applyFont="1"/>
    <xf numFmtId="0" fontId="14" fillId="0" borderId="1" xfId="0" applyFont="1" applyBorder="1" applyAlignment="1">
      <alignment vertical="center" wrapText="1"/>
    </xf>
    <xf numFmtId="0" fontId="14" fillId="0" borderId="1" xfId="0" quotePrefix="1"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1" fillId="0" borderId="0" xfId="0" applyFont="1" applyFill="1" applyAlignment="1">
      <alignment horizontal="center" vertical="center"/>
    </xf>
    <xf numFmtId="0" fontId="16" fillId="0" borderId="0" xfId="0" applyFont="1" applyFill="1" applyAlignment="1">
      <alignment horizontal="center" vertical="center"/>
    </xf>
    <xf numFmtId="164" fontId="11" fillId="0" borderId="1" xfId="1" applyNumberFormat="1" applyFont="1" applyBorder="1" applyAlignment="1">
      <alignment horizontal="center" vertical="center" wrapText="1"/>
    </xf>
    <xf numFmtId="164" fontId="11" fillId="0" borderId="1" xfId="1" applyNumberFormat="1" applyFont="1" applyBorder="1" applyAlignment="1">
      <alignment vertical="center" wrapText="1"/>
    </xf>
    <xf numFmtId="164" fontId="0" fillId="0" borderId="0" xfId="1" applyNumberFormat="1" applyFont="1" applyAlignment="1">
      <alignment vertical="center" wrapText="1"/>
    </xf>
    <xf numFmtId="0" fontId="11" fillId="0" borderId="1" xfId="0" applyFont="1" applyFill="1" applyBorder="1" applyAlignment="1">
      <alignment horizontal="center" vertical="center"/>
    </xf>
    <xf numFmtId="165" fontId="14" fillId="0" borderId="1" xfId="0" applyNumberFormat="1" applyFont="1" applyBorder="1" applyAlignment="1">
      <alignment horizontal="center" vertical="center"/>
    </xf>
    <xf numFmtId="165" fontId="14" fillId="0" borderId="1" xfId="0" applyNumberFormat="1" applyFont="1" applyBorder="1" applyAlignment="1">
      <alignment horizontal="left" vertical="center" wrapText="1"/>
    </xf>
    <xf numFmtId="0" fontId="0" fillId="0" borderId="0" xfId="0" applyFont="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164" fontId="11" fillId="0" borderId="1" xfId="1" applyNumberFormat="1" applyFont="1" applyBorder="1" applyAlignment="1">
      <alignment horizontal="center" vertical="center"/>
    </xf>
    <xf numFmtId="9" fontId="11" fillId="0" borderId="1" xfId="0" applyNumberFormat="1" applyFont="1" applyBorder="1" applyAlignment="1">
      <alignment vertical="center" wrapText="1"/>
    </xf>
    <xf numFmtId="164" fontId="11" fillId="0" borderId="1" xfId="1" applyNumberFormat="1" applyFont="1" applyBorder="1" applyAlignment="1">
      <alignment vertical="center"/>
    </xf>
    <xf numFmtId="0" fontId="14" fillId="0" borderId="1" xfId="0" applyFont="1" applyBorder="1" applyAlignment="1">
      <alignment vertical="center"/>
    </xf>
    <xf numFmtId="164" fontId="14" fillId="0" borderId="1" xfId="1" applyNumberFormat="1" applyFont="1" applyBorder="1" applyAlignment="1">
      <alignment vertical="center"/>
    </xf>
    <xf numFmtId="0" fontId="11" fillId="0" borderId="1" xfId="0" applyFont="1" applyBorder="1" applyAlignment="1">
      <alignment vertical="center"/>
    </xf>
    <xf numFmtId="164" fontId="19" fillId="0" borderId="1" xfId="1" applyNumberFormat="1" applyFont="1" applyBorder="1" applyAlignment="1">
      <alignment vertical="center"/>
    </xf>
    <xf numFmtId="164" fontId="0" fillId="0" borderId="1" xfId="1" applyNumberFormat="1" applyFont="1" applyBorder="1" applyAlignment="1">
      <alignment vertical="center"/>
    </xf>
    <xf numFmtId="0" fontId="11" fillId="0" borderId="1" xfId="0" applyFont="1" applyBorder="1" applyAlignment="1"/>
    <xf numFmtId="164" fontId="11" fillId="0" borderId="1" xfId="1" applyNumberFormat="1" applyFont="1" applyBorder="1" applyAlignment="1"/>
    <xf numFmtId="164" fontId="12" fillId="0" borderId="1" xfId="1" applyNumberFormat="1" applyFont="1" applyBorder="1" applyAlignment="1"/>
    <xf numFmtId="164" fontId="16" fillId="0" borderId="1" xfId="1" applyNumberFormat="1" applyFont="1" applyBorder="1" applyAlignment="1"/>
    <xf numFmtId="164" fontId="14" fillId="0" borderId="1" xfId="1" applyNumberFormat="1" applyFont="1" applyBorder="1" applyAlignment="1"/>
    <xf numFmtId="0" fontId="14" fillId="0" borderId="1" xfId="0" applyFont="1" applyBorder="1" applyAlignment="1"/>
    <xf numFmtId="0" fontId="15" fillId="0" borderId="1" xfId="0" applyFont="1" applyBorder="1" applyAlignment="1"/>
    <xf numFmtId="164" fontId="15" fillId="0" borderId="1" xfId="1" applyNumberFormat="1" applyFont="1" applyBorder="1" applyAlignment="1"/>
    <xf numFmtId="9" fontId="14" fillId="0" borderId="1" xfId="0" applyNumberFormat="1" applyFont="1" applyBorder="1" applyAlignment="1">
      <alignment vertical="center" wrapText="1"/>
    </xf>
    <xf numFmtId="164" fontId="14" fillId="0" borderId="1" xfId="1" applyNumberFormat="1" applyFont="1" applyBorder="1" applyAlignment="1">
      <alignment vertical="center" wrapText="1"/>
    </xf>
    <xf numFmtId="3" fontId="11" fillId="0" borderId="1" xfId="0" applyNumberFormat="1" applyFont="1" applyBorder="1" applyAlignment="1">
      <alignment vertical="center"/>
    </xf>
    <xf numFmtId="9" fontId="14" fillId="0" borderId="1" xfId="0" applyNumberFormat="1" applyFont="1" applyFill="1" applyBorder="1" applyAlignment="1">
      <alignment vertical="center" wrapText="1"/>
    </xf>
    <xf numFmtId="164" fontId="14" fillId="0" borderId="1" xfId="1" applyNumberFormat="1" applyFont="1" applyFill="1" applyBorder="1" applyAlignment="1">
      <alignment vertical="center" wrapText="1"/>
    </xf>
    <xf numFmtId="3" fontId="14" fillId="0" borderId="1" xfId="0" applyNumberFormat="1" applyFont="1" applyFill="1" applyBorder="1" applyAlignment="1"/>
    <xf numFmtId="0" fontId="11" fillId="0" borderId="1" xfId="0" applyFont="1" applyFill="1" applyBorder="1" applyAlignment="1">
      <alignment vertical="center" wrapText="1"/>
    </xf>
    <xf numFmtId="164" fontId="11" fillId="0" borderId="1" xfId="1" applyNumberFormat="1" applyFont="1" applyFill="1" applyBorder="1" applyAlignment="1">
      <alignment vertical="center" wrapText="1"/>
    </xf>
    <xf numFmtId="0" fontId="11" fillId="0" borderId="1" xfId="0" applyFont="1" applyFill="1" applyBorder="1" applyAlignment="1"/>
    <xf numFmtId="9" fontId="14" fillId="0" borderId="1" xfId="0" applyNumberFormat="1" applyFont="1" applyBorder="1" applyAlignment="1">
      <alignment wrapText="1"/>
    </xf>
    <xf numFmtId="3" fontId="14" fillId="0" borderId="1" xfId="0" applyNumberFormat="1" applyFont="1" applyBorder="1" applyAlignment="1">
      <alignment wrapText="1"/>
    </xf>
    <xf numFmtId="164" fontId="14" fillId="0" borderId="1" xfId="1" applyNumberFormat="1" applyFont="1" applyBorder="1" applyAlignment="1">
      <alignment wrapText="1"/>
    </xf>
    <xf numFmtId="3" fontId="14" fillId="0" borderId="1" xfId="0" applyNumberFormat="1" applyFont="1" applyBorder="1" applyAlignment="1"/>
    <xf numFmtId="164" fontId="14" fillId="0" borderId="1" xfId="0" applyNumberFormat="1" applyFont="1" applyBorder="1" applyAlignment="1"/>
    <xf numFmtId="164" fontId="14" fillId="0" borderId="1" xfId="0" applyNumberFormat="1" applyFont="1" applyFill="1" applyBorder="1" applyAlignment="1"/>
    <xf numFmtId="164" fontId="11" fillId="2" borderId="1" xfId="1" applyNumberFormat="1" applyFont="1" applyFill="1" applyBorder="1" applyAlignment="1">
      <alignment vertical="center"/>
    </xf>
    <xf numFmtId="164" fontId="11" fillId="3" borderId="1" xfId="1" applyNumberFormat="1" applyFont="1" applyFill="1" applyBorder="1" applyAlignment="1">
      <alignment vertical="center"/>
    </xf>
    <xf numFmtId="164" fontId="2" fillId="4" borderId="1" xfId="1" applyNumberFormat="1" applyFont="1" applyFill="1" applyBorder="1" applyAlignment="1">
      <alignment vertical="center"/>
    </xf>
    <xf numFmtId="164" fontId="2" fillId="5" borderId="1" xfId="1" applyNumberFormat="1" applyFont="1" applyFill="1" applyBorder="1" applyAlignment="1">
      <alignment vertical="center"/>
    </xf>
    <xf numFmtId="0" fontId="11" fillId="0" borderId="0" xfId="0" applyFont="1" applyAlignment="1">
      <alignment horizontal="center" vertical="center" wrapText="1"/>
    </xf>
    <xf numFmtId="164" fontId="11" fillId="0" borderId="1" xfId="1" applyNumberFormat="1" applyFont="1" applyBorder="1" applyAlignment="1">
      <alignment horizontal="center" vertical="center" wrapText="1"/>
    </xf>
    <xf numFmtId="0" fontId="11" fillId="0" borderId="0" xfId="0" applyFont="1" applyAlignment="1">
      <alignment vertical="center" wrapText="1"/>
    </xf>
    <xf numFmtId="9" fontId="11" fillId="0" borderId="1" xfId="2" applyFont="1" applyFill="1" applyBorder="1" applyAlignment="1">
      <alignment vertical="center" wrapText="1"/>
    </xf>
    <xf numFmtId="0" fontId="21" fillId="2" borderId="1" xfId="0" applyFont="1" applyFill="1" applyBorder="1"/>
    <xf numFmtId="0" fontId="21" fillId="2" borderId="1" xfId="0" applyFont="1" applyFill="1" applyBorder="1" applyAlignment="1">
      <alignment horizontal="left" wrapText="1"/>
    </xf>
    <xf numFmtId="9" fontId="21" fillId="2" borderId="1" xfId="0" applyNumberFormat="1" applyFont="1" applyFill="1" applyBorder="1" applyAlignment="1">
      <alignment horizontal="left" wrapText="1"/>
    </xf>
    <xf numFmtId="0" fontId="22" fillId="2" borderId="1" xfId="0" applyFont="1" applyFill="1" applyBorder="1" applyAlignment="1">
      <alignment horizontal="left" wrapText="1"/>
    </xf>
    <xf numFmtId="0" fontId="23" fillId="2" borderId="1" xfId="0" applyFont="1" applyFill="1" applyBorder="1" applyAlignment="1">
      <alignment wrapText="1"/>
    </xf>
    <xf numFmtId="0" fontId="21" fillId="2" borderId="1" xfId="0" applyFont="1" applyFill="1" applyBorder="1" applyAlignment="1">
      <alignment vertical="center"/>
    </xf>
    <xf numFmtId="0" fontId="11" fillId="0" borderId="1" xfId="0" applyFont="1" applyFill="1" applyBorder="1" applyAlignment="1">
      <alignment vertical="center"/>
    </xf>
    <xf numFmtId="3" fontId="14" fillId="0" borderId="1" xfId="0" applyNumberFormat="1" applyFont="1" applyFill="1" applyBorder="1" applyAlignment="1">
      <alignment vertical="center"/>
    </xf>
    <xf numFmtId="0" fontId="12" fillId="0" borderId="0" xfId="0" applyFont="1" applyAlignment="1">
      <alignment horizontal="center" vertical="center"/>
    </xf>
    <xf numFmtId="9" fontId="14" fillId="0" borderId="1" xfId="2" applyFont="1" applyBorder="1" applyAlignment="1">
      <alignment vertical="center" wrapText="1"/>
    </xf>
    <xf numFmtId="165" fontId="14" fillId="0" borderId="1" xfId="0" applyNumberFormat="1" applyFont="1" applyBorder="1" applyAlignment="1">
      <alignment vertical="center" wrapText="1"/>
    </xf>
    <xf numFmtId="165" fontId="14" fillId="0" borderId="1" xfId="1" applyNumberFormat="1" applyFont="1" applyBorder="1" applyAlignment="1">
      <alignment vertical="center" wrapText="1"/>
    </xf>
    <xf numFmtId="165" fontId="14" fillId="0" borderId="1" xfId="0" applyNumberFormat="1" applyFont="1" applyBorder="1" applyAlignment="1">
      <alignment vertical="center"/>
    </xf>
    <xf numFmtId="165" fontId="14" fillId="0" borderId="0" xfId="0" applyNumberFormat="1" applyFont="1" applyAlignment="1">
      <alignment horizontal="center" vertical="center"/>
    </xf>
    <xf numFmtId="3" fontId="14" fillId="0" borderId="1" xfId="0" applyNumberFormat="1" applyFont="1" applyBorder="1" applyAlignment="1">
      <alignment vertical="center" wrapText="1"/>
    </xf>
    <xf numFmtId="4" fontId="14" fillId="0" borderId="1" xfId="0" applyNumberFormat="1" applyFont="1" applyBorder="1" applyAlignment="1">
      <alignment vertical="center"/>
    </xf>
    <xf numFmtId="164" fontId="11" fillId="2" borderId="1" xfId="1" applyNumberFormat="1" applyFont="1" applyFill="1" applyBorder="1" applyAlignment="1">
      <alignment horizontal="center" vertical="center"/>
    </xf>
    <xf numFmtId="164" fontId="11" fillId="0" borderId="1" xfId="0" applyNumberFormat="1" applyFont="1" applyBorder="1" applyAlignment="1">
      <alignment vertical="center"/>
    </xf>
    <xf numFmtId="164" fontId="14" fillId="0" borderId="1" xfId="0" applyNumberFormat="1" applyFont="1" applyBorder="1" applyAlignment="1">
      <alignment vertical="center"/>
    </xf>
    <xf numFmtId="9" fontId="14" fillId="0" borderId="1" xfId="0" applyNumberFormat="1" applyFont="1" applyBorder="1" applyAlignment="1">
      <alignment horizontal="center" vertical="center"/>
    </xf>
    <xf numFmtId="0" fontId="14" fillId="0" borderId="1" xfId="0" applyFont="1" applyBorder="1" applyAlignment="1">
      <alignment horizontal="center"/>
    </xf>
    <xf numFmtId="9" fontId="14" fillId="0" borderId="1" xfId="0" applyNumberFormat="1" applyFont="1" applyBorder="1" applyAlignment="1">
      <alignment horizontal="center"/>
    </xf>
    <xf numFmtId="0" fontId="15" fillId="0" borderId="1" xfId="0" applyFont="1" applyBorder="1" applyAlignment="1">
      <alignment horizontal="center"/>
    </xf>
    <xf numFmtId="9" fontId="14" fillId="0" borderId="1" xfId="0" applyNumberFormat="1" applyFont="1" applyBorder="1" applyAlignment="1">
      <alignment horizontal="center" vertical="center" wrapText="1"/>
    </xf>
    <xf numFmtId="9" fontId="14" fillId="0" borderId="1" xfId="0" applyNumberFormat="1" applyFont="1" applyFill="1" applyBorder="1" applyAlignment="1">
      <alignment horizontal="center"/>
    </xf>
    <xf numFmtId="9" fontId="14" fillId="0" borderId="1" xfId="0" applyNumberFormat="1" applyFont="1" applyFill="1" applyBorder="1" applyAlignment="1">
      <alignment horizontal="center" vertical="center"/>
    </xf>
    <xf numFmtId="9" fontId="21" fillId="2" borderId="1" xfId="0" applyNumberFormat="1" applyFont="1" applyFill="1" applyBorder="1" applyAlignment="1">
      <alignment horizontal="center" vertical="center"/>
    </xf>
    <xf numFmtId="164" fontId="11" fillId="0" borderId="1" xfId="0" applyNumberFormat="1" applyFont="1" applyBorder="1" applyAlignment="1">
      <alignment horizontal="center" vertical="center"/>
    </xf>
    <xf numFmtId="0" fontId="11" fillId="0" borderId="1" xfId="0" applyFont="1" applyBorder="1" applyAlignment="1">
      <alignment horizontal="center"/>
    </xf>
    <xf numFmtId="0" fontId="12" fillId="0" borderId="1" xfId="0" applyFont="1" applyBorder="1" applyAlignment="1">
      <alignment horizontal="center"/>
    </xf>
    <xf numFmtId="0" fontId="14" fillId="0" borderId="1" xfId="0" applyFont="1" applyBorder="1" applyAlignment="1">
      <alignment horizontal="center" vertical="center" wrapText="1"/>
    </xf>
    <xf numFmtId="3" fontId="14" fillId="0" borderId="1" xfId="0" applyNumberFormat="1" applyFont="1" applyBorder="1" applyAlignment="1">
      <alignment horizontal="center" vertical="center"/>
    </xf>
    <xf numFmtId="0" fontId="14" fillId="0" borderId="1" xfId="0" applyFont="1" applyFill="1" applyBorder="1" applyAlignment="1">
      <alignment horizontal="center"/>
    </xf>
    <xf numFmtId="0" fontId="14" fillId="0" borderId="1" xfId="0" applyFont="1" applyFill="1" applyBorder="1" applyAlignment="1">
      <alignment horizontal="center" vertical="center"/>
    </xf>
    <xf numFmtId="0" fontId="21" fillId="2" borderId="1" xfId="0" applyFont="1" applyFill="1" applyBorder="1" applyAlignment="1">
      <alignment horizontal="center" vertical="center"/>
    </xf>
    <xf numFmtId="3" fontId="14" fillId="0" borderId="1" xfId="0" applyNumberFormat="1" applyFont="1" applyBorder="1" applyAlignment="1">
      <alignment horizontal="center"/>
    </xf>
    <xf numFmtId="4" fontId="14" fillId="0" borderId="1" xfId="0" applyNumberFormat="1" applyFont="1" applyBorder="1" applyAlignment="1">
      <alignment horizontal="center" vertical="center"/>
    </xf>
    <xf numFmtId="3" fontId="14" fillId="0" borderId="1" xfId="0" applyNumberFormat="1" applyFont="1" applyFill="1" applyBorder="1" applyAlignment="1">
      <alignment horizontal="center"/>
    </xf>
    <xf numFmtId="3" fontId="14" fillId="0" borderId="1" xfId="0" applyNumberFormat="1" applyFont="1" applyFill="1" applyBorder="1" applyAlignment="1">
      <alignment horizontal="center" vertical="center"/>
    </xf>
    <xf numFmtId="3" fontId="11" fillId="0" borderId="1" xfId="0" applyNumberFormat="1" applyFont="1" applyBorder="1" applyAlignment="1">
      <alignment horizontal="center" vertical="center"/>
    </xf>
    <xf numFmtId="164" fontId="11" fillId="0" borderId="1" xfId="1" applyNumberFormat="1" applyFont="1" applyBorder="1" applyAlignment="1">
      <alignment horizontal="center"/>
    </xf>
    <xf numFmtId="164" fontId="12" fillId="0" borderId="1" xfId="1" applyNumberFormat="1" applyFont="1" applyBorder="1" applyAlignment="1">
      <alignment horizontal="center"/>
    </xf>
    <xf numFmtId="164" fontId="14" fillId="0" borderId="1" xfId="1" applyNumberFormat="1" applyFont="1" applyBorder="1" applyAlignment="1">
      <alignment horizontal="center"/>
    </xf>
    <xf numFmtId="164" fontId="14" fillId="0" borderId="1" xfId="1" applyNumberFormat="1" applyFont="1" applyBorder="1" applyAlignment="1">
      <alignment horizontal="center" vertical="center"/>
    </xf>
    <xf numFmtId="164" fontId="14" fillId="0" borderId="0" xfId="1" applyNumberFormat="1" applyFont="1" applyAlignment="1">
      <alignment horizontal="center"/>
    </xf>
    <xf numFmtId="164" fontId="0" fillId="0" borderId="0" xfId="1" applyNumberFormat="1" applyFont="1" applyAlignment="1">
      <alignment horizontal="center"/>
    </xf>
    <xf numFmtId="9" fontId="11" fillId="0" borderId="1" xfId="0" applyNumberFormat="1" applyFont="1" applyBorder="1" applyAlignment="1">
      <alignment horizontal="center"/>
    </xf>
    <xf numFmtId="164" fontId="11" fillId="0"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xf>
    <xf numFmtId="164" fontId="11" fillId="0" borderId="1" xfId="1" applyNumberFormat="1" applyFont="1" applyFill="1" applyBorder="1" applyAlignment="1">
      <alignment vertical="center"/>
    </xf>
    <xf numFmtId="164" fontId="14" fillId="0" borderId="1" xfId="1" applyNumberFormat="1" applyFont="1" applyFill="1" applyBorder="1" applyAlignment="1">
      <alignment vertical="center"/>
    </xf>
    <xf numFmtId="164" fontId="14" fillId="0" borderId="1" xfId="1" applyNumberFormat="1" applyFont="1" applyFill="1" applyBorder="1" applyAlignment="1"/>
    <xf numFmtId="164" fontId="11" fillId="0" borderId="1" xfId="1" applyNumberFormat="1" applyFont="1" applyFill="1" applyBorder="1" applyAlignment="1"/>
    <xf numFmtId="0" fontId="15" fillId="0" borderId="1" xfId="0" applyFont="1" applyFill="1" applyBorder="1" applyAlignment="1"/>
    <xf numFmtId="165" fontId="14" fillId="0" borderId="1" xfId="0" applyNumberFormat="1" applyFont="1" applyFill="1" applyBorder="1" applyAlignment="1">
      <alignment vertical="center"/>
    </xf>
    <xf numFmtId="4" fontId="14" fillId="0" borderId="1" xfId="0" applyNumberFormat="1" applyFont="1" applyFill="1" applyBorder="1" applyAlignment="1">
      <alignment vertical="center"/>
    </xf>
    <xf numFmtId="0" fontId="23" fillId="0" borderId="1" xfId="0" applyFont="1" applyFill="1" applyBorder="1" applyAlignment="1">
      <alignment wrapText="1"/>
    </xf>
    <xf numFmtId="3" fontId="11" fillId="0" borderId="1" xfId="0" applyNumberFormat="1" applyFont="1" applyFill="1" applyBorder="1" applyAlignment="1">
      <alignment vertical="center"/>
    </xf>
    <xf numFmtId="164" fontId="11" fillId="0" borderId="1" xfId="0" applyNumberFormat="1" applyFont="1" applyFill="1" applyBorder="1" applyAlignment="1">
      <alignment vertical="center"/>
    </xf>
    <xf numFmtId="164" fontId="0" fillId="0" borderId="0" xfId="1" applyNumberFormat="1" applyFont="1" applyFill="1"/>
    <xf numFmtId="164" fontId="11" fillId="2" borderId="1" xfId="1" applyNumberFormat="1" applyFont="1" applyFill="1" applyBorder="1" applyAlignment="1">
      <alignment horizontal="right" vertical="center"/>
    </xf>
    <xf numFmtId="0" fontId="21" fillId="0" borderId="1" xfId="0" applyFont="1" applyFill="1" applyBorder="1" applyAlignment="1">
      <alignment horizontal="left" wrapText="1"/>
    </xf>
    <xf numFmtId="9" fontId="21" fillId="0" borderId="1" xfId="0" applyNumberFormat="1" applyFont="1" applyFill="1" applyBorder="1" applyAlignment="1">
      <alignment horizontal="left" wrapText="1"/>
    </xf>
    <xf numFmtId="0" fontId="22" fillId="0" borderId="1" xfId="0" applyFont="1" applyFill="1" applyBorder="1" applyAlignment="1">
      <alignment horizontal="left" wrapText="1"/>
    </xf>
    <xf numFmtId="0" fontId="21" fillId="0" borderId="1" xfId="0" applyFont="1" applyFill="1" applyBorder="1"/>
    <xf numFmtId="9"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vertical="center"/>
    </xf>
    <xf numFmtId="164" fontId="11" fillId="0" borderId="1" xfId="1" applyNumberFormat="1" applyFont="1" applyBorder="1" applyAlignment="1">
      <alignment horizontal="center" vertical="center"/>
    </xf>
    <xf numFmtId="0" fontId="14" fillId="0" borderId="8" xfId="0" applyFont="1" applyBorder="1" applyAlignment="1">
      <alignment horizontal="left" vertical="center" wrapText="1"/>
    </xf>
    <xf numFmtId="0" fontId="14" fillId="0" borderId="8" xfId="0" applyFont="1" applyBorder="1" applyAlignment="1">
      <alignment horizontal="left" wrapText="1"/>
    </xf>
    <xf numFmtId="164" fontId="11" fillId="0" borderId="1" xfId="1"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64" fontId="11" fillId="0" borderId="2" xfId="1" applyNumberFormat="1" applyFont="1" applyBorder="1" applyAlignment="1">
      <alignment horizontal="center" vertical="center" wrapText="1"/>
    </xf>
    <xf numFmtId="164" fontId="11" fillId="0" borderId="3" xfId="1" applyNumberFormat="1"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164" fontId="11" fillId="0" borderId="4" xfId="1" applyNumberFormat="1" applyFont="1" applyBorder="1" applyAlignment="1">
      <alignment horizontal="center" vertical="center"/>
    </xf>
    <xf numFmtId="164" fontId="11" fillId="0" borderId="5" xfId="1" applyNumberFormat="1" applyFont="1" applyBorder="1" applyAlignment="1">
      <alignment horizontal="center" vertical="center"/>
    </xf>
    <xf numFmtId="164" fontId="11" fillId="0" borderId="6" xfId="1" applyNumberFormat="1" applyFont="1" applyBorder="1" applyAlignment="1">
      <alignment horizontal="center" vertical="center"/>
    </xf>
    <xf numFmtId="0" fontId="20"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164" fontId="11" fillId="0" borderId="7" xfId="1" applyNumberFormat="1" applyFont="1" applyBorder="1" applyAlignment="1">
      <alignment horizontal="center" vertical="center" wrapText="1"/>
    </xf>
    <xf numFmtId="164" fontId="11" fillId="0" borderId="8" xfId="1" applyNumberFormat="1" applyFont="1" applyBorder="1" applyAlignment="1">
      <alignment horizontal="center" vertical="center" wrapText="1"/>
    </xf>
    <xf numFmtId="164" fontId="11" fillId="0" borderId="9" xfId="1" applyNumberFormat="1" applyFont="1" applyBorder="1" applyAlignment="1">
      <alignment horizontal="center" vertical="center" wrapText="1"/>
    </xf>
    <xf numFmtId="164" fontId="11" fillId="0" borderId="10" xfId="1" applyNumberFormat="1" applyFont="1" applyBorder="1" applyAlignment="1">
      <alignment horizontal="center" vertical="center" wrapText="1"/>
    </xf>
    <xf numFmtId="164" fontId="11" fillId="0" borderId="11" xfId="1" applyNumberFormat="1" applyFont="1" applyBorder="1" applyAlignment="1">
      <alignment horizontal="center" vertical="center" wrapText="1"/>
    </xf>
    <xf numFmtId="164" fontId="11" fillId="0" borderId="12" xfId="1" applyNumberFormat="1" applyFont="1" applyBorder="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8" xfId="0" applyFont="1" applyBorder="1" applyAlignment="1">
      <alignment vertical="center" wrapText="1"/>
    </xf>
    <xf numFmtId="0" fontId="0" fillId="0" borderId="8" xfId="0" applyBorder="1" applyAlignment="1">
      <alignmen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47"/>
  <sheetViews>
    <sheetView tabSelected="1" topLeftCell="E1" zoomScale="75" zoomScaleNormal="75" workbookViewId="0">
      <pane ySplit="6" topLeftCell="A40" activePane="bottomLeft" state="frozen"/>
      <selection activeCell="E1" sqref="E1"/>
      <selection pane="bottomLeft" activeCell="Z58" sqref="Z58"/>
    </sheetView>
  </sheetViews>
  <sheetFormatPr defaultColWidth="9.140625" defaultRowHeight="15" x14ac:dyDescent="0.25"/>
  <cols>
    <col min="1" max="1" width="7.42578125" style="61" customWidth="1"/>
    <col min="2" max="2" width="42.7109375" style="72" customWidth="1"/>
    <col min="3" max="3" width="8.7109375" style="73" customWidth="1"/>
    <col min="4" max="4" width="8.42578125" style="74" customWidth="1"/>
    <col min="5" max="5" width="10.140625" style="86" customWidth="1"/>
    <col min="6" max="6" width="9.42578125" style="62" customWidth="1"/>
    <col min="7" max="7" width="8.7109375" style="191" customWidth="1"/>
    <col min="8" max="8" width="10.42578125" style="39" bestFit="1" customWidth="1"/>
    <col min="9" max="9" width="7.7109375" style="39" customWidth="1"/>
    <col min="10" max="10" width="9" style="62" customWidth="1"/>
    <col min="11" max="12" width="9.140625" style="90"/>
    <col min="13" max="13" width="10.5703125" style="90" customWidth="1"/>
    <col min="14" max="14" width="9.85546875" style="177" customWidth="1"/>
    <col min="15" max="15" width="8" style="177" customWidth="1"/>
    <col min="16" max="16" width="8.140625" style="62" customWidth="1"/>
    <col min="17" max="17" width="9.7109375" style="62" customWidth="1"/>
    <col min="18" max="18" width="9.5703125" style="75" customWidth="1"/>
    <col min="19" max="19" width="9.28515625" style="62" customWidth="1"/>
    <col min="20" max="20" width="9.140625" style="62" customWidth="1"/>
    <col min="21" max="24" width="8.85546875" style="62" customWidth="1"/>
    <col min="25" max="25" width="8" style="62" customWidth="1"/>
    <col min="26" max="26" width="9.85546875" style="62" bestFit="1" customWidth="1"/>
    <col min="27" max="27" width="9.42578125" style="62" bestFit="1" customWidth="1"/>
    <col min="28" max="28" width="8.85546875" style="62" customWidth="1"/>
    <col min="29" max="29" width="9.42578125" style="62" bestFit="1" customWidth="1"/>
    <col min="30" max="16384" width="9.140625" style="39"/>
  </cols>
  <sheetData>
    <row r="2" spans="1:29" ht="30.75" customHeight="1" x14ac:dyDescent="0.25">
      <c r="B2" s="214" t="s">
        <v>5</v>
      </c>
      <c r="C2" s="214"/>
      <c r="D2" s="214"/>
      <c r="E2" s="214"/>
      <c r="F2" s="214"/>
      <c r="G2" s="214"/>
      <c r="H2" s="214"/>
      <c r="I2" s="214"/>
      <c r="J2" s="214"/>
      <c r="K2" s="214"/>
      <c r="L2" s="214"/>
      <c r="M2" s="214"/>
      <c r="N2" s="214"/>
      <c r="O2" s="214"/>
      <c r="P2" s="214"/>
      <c r="Q2" s="214"/>
      <c r="R2" s="214"/>
      <c r="S2" s="214"/>
      <c r="T2" s="214"/>
    </row>
    <row r="4" spans="1:29" s="130" customFormat="1" ht="27" customHeight="1" x14ac:dyDescent="0.25">
      <c r="A4" s="215" t="s">
        <v>0</v>
      </c>
      <c r="B4" s="216" t="s">
        <v>1</v>
      </c>
      <c r="C4" s="217" t="s">
        <v>36</v>
      </c>
      <c r="D4" s="218"/>
      <c r="E4" s="218"/>
      <c r="F4" s="218"/>
      <c r="G4" s="218"/>
      <c r="H4" s="218"/>
      <c r="I4" s="218"/>
      <c r="J4" s="219"/>
      <c r="K4" s="217" t="s">
        <v>91</v>
      </c>
      <c r="L4" s="218"/>
      <c r="M4" s="218"/>
      <c r="N4" s="218"/>
      <c r="O4" s="218"/>
      <c r="P4" s="218"/>
      <c r="Q4" s="219"/>
      <c r="R4" s="220" t="s">
        <v>40</v>
      </c>
      <c r="S4" s="221"/>
      <c r="T4" s="222"/>
      <c r="U4" s="203" t="s">
        <v>89</v>
      </c>
      <c r="V4" s="203"/>
      <c r="W4" s="203"/>
      <c r="X4" s="203"/>
      <c r="Y4" s="203"/>
      <c r="Z4" s="203"/>
      <c r="AA4" s="203"/>
      <c r="AB4" s="203"/>
      <c r="AC4" s="203"/>
    </row>
    <row r="5" spans="1:29" s="65" customFormat="1" ht="48.75" customHeight="1" x14ac:dyDescent="0.25">
      <c r="A5" s="215"/>
      <c r="B5" s="216"/>
      <c r="C5" s="204" t="s">
        <v>32</v>
      </c>
      <c r="D5" s="204" t="s">
        <v>33</v>
      </c>
      <c r="E5" s="206" t="s">
        <v>35</v>
      </c>
      <c r="F5" s="208" t="s">
        <v>34</v>
      </c>
      <c r="G5" s="209"/>
      <c r="H5" s="209"/>
      <c r="I5" s="209"/>
      <c r="J5" s="210"/>
      <c r="K5" s="204" t="s">
        <v>32</v>
      </c>
      <c r="L5" s="204" t="s">
        <v>33</v>
      </c>
      <c r="M5" s="204" t="s">
        <v>35</v>
      </c>
      <c r="N5" s="211" t="s">
        <v>34</v>
      </c>
      <c r="O5" s="212"/>
      <c r="P5" s="212"/>
      <c r="Q5" s="213"/>
      <c r="R5" s="223"/>
      <c r="S5" s="224"/>
      <c r="T5" s="225"/>
      <c r="U5" s="200" t="s">
        <v>46</v>
      </c>
      <c r="V5" s="200"/>
      <c r="W5" s="200"/>
      <c r="X5" s="200" t="s">
        <v>97</v>
      </c>
      <c r="Y5" s="200"/>
      <c r="Z5" s="200"/>
      <c r="AA5" s="200" t="s">
        <v>7</v>
      </c>
      <c r="AB5" s="200"/>
      <c r="AC5" s="200"/>
    </row>
    <row r="6" spans="1:29" s="128" customFormat="1" ht="39.75" customHeight="1" x14ac:dyDescent="0.25">
      <c r="A6" s="215"/>
      <c r="B6" s="216"/>
      <c r="C6" s="205"/>
      <c r="D6" s="205"/>
      <c r="E6" s="207"/>
      <c r="F6" s="129" t="s">
        <v>38</v>
      </c>
      <c r="G6" s="179" t="s">
        <v>96</v>
      </c>
      <c r="H6" s="51" t="s">
        <v>2</v>
      </c>
      <c r="I6" s="51" t="s">
        <v>3</v>
      </c>
      <c r="J6" s="129" t="s">
        <v>4</v>
      </c>
      <c r="K6" s="205"/>
      <c r="L6" s="205"/>
      <c r="M6" s="205"/>
      <c r="N6" s="129" t="s">
        <v>39</v>
      </c>
      <c r="O6" s="129" t="s">
        <v>2</v>
      </c>
      <c r="P6" s="129" t="s">
        <v>3</v>
      </c>
      <c r="Q6" s="129" t="s">
        <v>4</v>
      </c>
      <c r="R6" s="129" t="s">
        <v>2</v>
      </c>
      <c r="S6" s="129" t="s">
        <v>3</v>
      </c>
      <c r="T6" s="129" t="s">
        <v>4</v>
      </c>
      <c r="U6" s="129" t="s">
        <v>2</v>
      </c>
      <c r="V6" s="129" t="s">
        <v>3</v>
      </c>
      <c r="W6" s="129" t="s">
        <v>4</v>
      </c>
      <c r="X6" s="129" t="s">
        <v>2</v>
      </c>
      <c r="Y6" s="129" t="s">
        <v>3</v>
      </c>
      <c r="Z6" s="129" t="s">
        <v>4</v>
      </c>
      <c r="AA6" s="129" t="s">
        <v>2</v>
      </c>
      <c r="AB6" s="129" t="s">
        <v>3</v>
      </c>
      <c r="AC6" s="129" t="s">
        <v>4</v>
      </c>
    </row>
    <row r="7" spans="1:29" s="60" customFormat="1" ht="36.75" customHeight="1" x14ac:dyDescent="0.25">
      <c r="A7" s="91" t="s">
        <v>8</v>
      </c>
      <c r="B7" s="92" t="s">
        <v>9</v>
      </c>
      <c r="C7" s="51"/>
      <c r="D7" s="51"/>
      <c r="E7" s="129"/>
      <c r="F7" s="93"/>
      <c r="G7" s="180"/>
      <c r="H7" s="91"/>
      <c r="I7" s="91"/>
      <c r="J7" s="93"/>
      <c r="K7" s="91"/>
      <c r="L7" s="91"/>
      <c r="M7" s="91"/>
      <c r="N7" s="93"/>
      <c r="O7" s="93"/>
      <c r="P7" s="93"/>
      <c r="Q7" s="93"/>
      <c r="R7" s="93"/>
      <c r="S7" s="93"/>
      <c r="T7" s="93"/>
      <c r="U7" s="93"/>
      <c r="V7" s="59">
        <f t="shared" ref="V7:W44" si="0">P7*4</f>
        <v>0</v>
      </c>
      <c r="W7" s="59">
        <f t="shared" si="0"/>
        <v>0</v>
      </c>
      <c r="X7" s="93">
        <f>H7*4</f>
        <v>0</v>
      </c>
      <c r="Y7" s="93">
        <f t="shared" ref="Y7:Z22" si="1">I7*4</f>
        <v>0</v>
      </c>
      <c r="Z7" s="93">
        <f t="shared" si="1"/>
        <v>0</v>
      </c>
      <c r="AA7" s="93"/>
      <c r="AB7" s="93"/>
      <c r="AC7" s="93"/>
    </row>
    <row r="8" spans="1:29" ht="57" x14ac:dyDescent="0.25">
      <c r="A8" s="91">
        <v>1</v>
      </c>
      <c r="B8" s="92" t="s">
        <v>41</v>
      </c>
      <c r="C8" s="94">
        <v>1</v>
      </c>
      <c r="D8" s="32">
        <v>24</v>
      </c>
      <c r="E8" s="85">
        <v>50</v>
      </c>
      <c r="F8" s="95">
        <v>950</v>
      </c>
      <c r="G8" s="181">
        <v>950</v>
      </c>
      <c r="H8" s="96"/>
      <c r="I8" s="96"/>
      <c r="J8" s="97"/>
      <c r="K8" s="54">
        <v>1</v>
      </c>
      <c r="L8" s="91">
        <v>4</v>
      </c>
      <c r="M8" s="91">
        <v>50</v>
      </c>
      <c r="N8" s="93">
        <f>M8*L8</f>
        <v>200</v>
      </c>
      <c r="O8" s="93">
        <v>200</v>
      </c>
      <c r="P8" s="97"/>
      <c r="Q8" s="97"/>
      <c r="R8" s="97"/>
      <c r="S8" s="97"/>
      <c r="T8" s="97"/>
      <c r="U8" s="99">
        <f>O8*4</f>
        <v>800</v>
      </c>
      <c r="V8" s="95">
        <f t="shared" si="0"/>
        <v>0</v>
      </c>
      <c r="W8" s="95">
        <f t="shared" si="0"/>
        <v>0</v>
      </c>
      <c r="X8" s="93">
        <f t="shared" ref="X8:Z45" si="2">H8*4</f>
        <v>0</v>
      </c>
      <c r="Y8" s="93">
        <f t="shared" si="1"/>
        <v>0</v>
      </c>
      <c r="Z8" s="93">
        <f t="shared" si="1"/>
        <v>0</v>
      </c>
      <c r="AA8" s="97">
        <f>U8-X8</f>
        <v>800</v>
      </c>
      <c r="AB8" s="100"/>
      <c r="AC8" s="100">
        <v>0</v>
      </c>
    </row>
    <row r="9" spans="1:29" s="42" customFormat="1" ht="28.5" x14ac:dyDescent="0.25">
      <c r="A9" s="91">
        <v>2</v>
      </c>
      <c r="B9" s="92" t="s">
        <v>86</v>
      </c>
      <c r="C9" s="94">
        <v>0.5</v>
      </c>
      <c r="D9" s="32">
        <v>50</v>
      </c>
      <c r="E9" s="85">
        <v>1200</v>
      </c>
      <c r="F9" s="95">
        <v>1200</v>
      </c>
      <c r="G9" s="181"/>
      <c r="H9" s="98">
        <v>600</v>
      </c>
      <c r="I9" s="98"/>
      <c r="J9" s="95">
        <v>600</v>
      </c>
      <c r="K9" s="54">
        <v>0.4</v>
      </c>
      <c r="L9" s="160"/>
      <c r="M9" s="160"/>
      <c r="N9" s="172"/>
      <c r="O9" s="172"/>
      <c r="P9" s="102"/>
      <c r="Q9" s="102"/>
      <c r="R9" s="102"/>
      <c r="S9" s="102"/>
      <c r="T9" s="102"/>
      <c r="U9" s="102"/>
      <c r="V9" s="95">
        <f t="shared" si="0"/>
        <v>0</v>
      </c>
      <c r="W9" s="95">
        <f t="shared" si="0"/>
        <v>0</v>
      </c>
      <c r="X9" s="93">
        <f t="shared" si="2"/>
        <v>2400</v>
      </c>
      <c r="Y9" s="93">
        <f t="shared" si="1"/>
        <v>0</v>
      </c>
      <c r="Z9" s="93">
        <f t="shared" si="1"/>
        <v>2400</v>
      </c>
      <c r="AA9" s="97">
        <f t="shared" ref="AA9:AA45" si="3">U9-X9</f>
        <v>-2400</v>
      </c>
      <c r="AB9" s="102"/>
      <c r="AC9" s="102"/>
    </row>
    <row r="10" spans="1:29" s="35" customFormat="1" x14ac:dyDescent="0.25">
      <c r="A10" s="36" t="s">
        <v>51</v>
      </c>
      <c r="B10" s="78" t="s">
        <v>11</v>
      </c>
      <c r="C10" s="94">
        <v>0.5</v>
      </c>
      <c r="D10" s="32">
        <v>40</v>
      </c>
      <c r="E10" s="85"/>
      <c r="F10" s="97"/>
      <c r="G10" s="182"/>
      <c r="H10" s="96"/>
      <c r="I10" s="96"/>
      <c r="J10" s="97"/>
      <c r="K10" s="151">
        <v>0.4</v>
      </c>
      <c r="L10" s="161"/>
      <c r="M10" s="161"/>
      <c r="N10" s="173"/>
      <c r="O10" s="173"/>
      <c r="P10" s="103"/>
      <c r="Q10" s="103"/>
      <c r="R10" s="104"/>
      <c r="S10" s="103"/>
      <c r="T10" s="103"/>
      <c r="U10" s="103"/>
      <c r="V10" s="95">
        <f t="shared" si="0"/>
        <v>0</v>
      </c>
      <c r="W10" s="95">
        <f t="shared" si="0"/>
        <v>0</v>
      </c>
      <c r="X10" s="93">
        <f t="shared" si="2"/>
        <v>0</v>
      </c>
      <c r="Y10" s="93">
        <f t="shared" si="1"/>
        <v>0</v>
      </c>
      <c r="Z10" s="93">
        <f t="shared" si="1"/>
        <v>0</v>
      </c>
      <c r="AA10" s="97">
        <f t="shared" si="3"/>
        <v>0</v>
      </c>
      <c r="AB10" s="103"/>
      <c r="AC10" s="103"/>
    </row>
    <row r="11" spans="1:29" s="35" customFormat="1" ht="30" x14ac:dyDescent="0.25">
      <c r="A11" s="36" t="s">
        <v>52</v>
      </c>
      <c r="B11" s="78" t="s">
        <v>12</v>
      </c>
      <c r="C11" s="94">
        <v>0.5</v>
      </c>
      <c r="D11" s="32">
        <v>10</v>
      </c>
      <c r="E11" s="85"/>
      <c r="F11" s="97"/>
      <c r="G11" s="182"/>
      <c r="H11" s="96"/>
      <c r="I11" s="96"/>
      <c r="J11" s="97"/>
      <c r="K11" s="151">
        <v>0</v>
      </c>
      <c r="L11" s="161"/>
      <c r="M11" s="161"/>
      <c r="N11" s="173"/>
      <c r="O11" s="173"/>
      <c r="P11" s="103"/>
      <c r="Q11" s="103"/>
      <c r="R11" s="104"/>
      <c r="S11" s="103"/>
      <c r="T11" s="103"/>
      <c r="U11" s="103"/>
      <c r="V11" s="95">
        <f t="shared" si="0"/>
        <v>0</v>
      </c>
      <c r="W11" s="95">
        <f t="shared" si="0"/>
        <v>0</v>
      </c>
      <c r="X11" s="93">
        <f t="shared" si="2"/>
        <v>0</v>
      </c>
      <c r="Y11" s="93">
        <f t="shared" si="1"/>
        <v>0</v>
      </c>
      <c r="Z11" s="93">
        <f t="shared" si="1"/>
        <v>0</v>
      </c>
      <c r="AA11" s="97">
        <f t="shared" si="3"/>
        <v>0</v>
      </c>
      <c r="AB11" s="103"/>
      <c r="AC11" s="103"/>
    </row>
    <row r="12" spans="1:29" s="35" customFormat="1" ht="57" x14ac:dyDescent="0.25">
      <c r="A12" s="91" t="s">
        <v>13</v>
      </c>
      <c r="B12" s="32" t="s">
        <v>14</v>
      </c>
      <c r="C12" s="32"/>
      <c r="D12" s="32"/>
      <c r="E12" s="85"/>
      <c r="F12" s="105"/>
      <c r="G12" s="183"/>
      <c r="H12" s="106"/>
      <c r="I12" s="106"/>
      <c r="J12" s="105"/>
      <c r="K12" s="152"/>
      <c r="L12" s="152"/>
      <c r="M12" s="152"/>
      <c r="N12" s="174"/>
      <c r="O12" s="174"/>
      <c r="P12" s="105"/>
      <c r="Q12" s="105"/>
      <c r="R12" s="102"/>
      <c r="S12" s="105"/>
      <c r="T12" s="105"/>
      <c r="U12" s="105"/>
      <c r="V12" s="95">
        <f t="shared" si="0"/>
        <v>0</v>
      </c>
      <c r="W12" s="95">
        <f t="shared" si="0"/>
        <v>0</v>
      </c>
      <c r="X12" s="93">
        <f t="shared" si="2"/>
        <v>0</v>
      </c>
      <c r="Y12" s="93">
        <f t="shared" si="1"/>
        <v>0</v>
      </c>
      <c r="Z12" s="93">
        <f t="shared" si="1"/>
        <v>0</v>
      </c>
      <c r="AA12" s="97">
        <f t="shared" si="3"/>
        <v>0</v>
      </c>
      <c r="AB12" s="105"/>
      <c r="AC12" s="105"/>
    </row>
    <row r="13" spans="1:29" x14ac:dyDescent="0.25">
      <c r="A13" s="36">
        <v>1</v>
      </c>
      <c r="B13" s="32" t="s">
        <v>15</v>
      </c>
      <c r="C13" s="94">
        <v>0.5</v>
      </c>
      <c r="D13" s="32">
        <v>10</v>
      </c>
      <c r="E13" s="85">
        <v>6600</v>
      </c>
      <c r="F13" s="102">
        <v>6600</v>
      </c>
      <c r="G13" s="184"/>
      <c r="H13" s="102">
        <v>3300</v>
      </c>
      <c r="I13" s="101">
        <v>0</v>
      </c>
      <c r="J13" s="102">
        <v>3300</v>
      </c>
      <c r="K13" s="178">
        <v>0</v>
      </c>
      <c r="L13" s="152"/>
      <c r="M13" s="152"/>
      <c r="N13" s="174"/>
      <c r="O13" s="174"/>
      <c r="P13" s="105"/>
      <c r="Q13" s="105"/>
      <c r="R13" s="97">
        <f t="shared" ref="R13:T13" si="4">O13-H13</f>
        <v>-3300</v>
      </c>
      <c r="S13" s="97">
        <f t="shared" si="4"/>
        <v>0</v>
      </c>
      <c r="T13" s="97">
        <f t="shared" si="4"/>
        <v>-3300</v>
      </c>
      <c r="U13" s="97">
        <f t="shared" ref="U13" si="5">O13*4</f>
        <v>0</v>
      </c>
      <c r="V13" s="97">
        <f t="shared" si="0"/>
        <v>0</v>
      </c>
      <c r="W13" s="97">
        <f t="shared" si="0"/>
        <v>0</v>
      </c>
      <c r="X13" s="93">
        <f t="shared" si="2"/>
        <v>13200</v>
      </c>
      <c r="Y13" s="93">
        <f t="shared" si="1"/>
        <v>0</v>
      </c>
      <c r="Z13" s="93">
        <f t="shared" si="1"/>
        <v>13200</v>
      </c>
      <c r="AA13" s="97">
        <f t="shared" si="3"/>
        <v>-13200</v>
      </c>
      <c r="AB13" s="105"/>
      <c r="AC13" s="105"/>
    </row>
    <row r="14" spans="1:29" s="42" customFormat="1" ht="42.75" x14ac:dyDescent="0.25">
      <c r="A14" s="36">
        <v>2</v>
      </c>
      <c r="B14" s="32" t="s">
        <v>16</v>
      </c>
      <c r="C14" s="107"/>
      <c r="D14" s="107"/>
      <c r="E14" s="108"/>
      <c r="F14" s="107"/>
      <c r="G14" s="185"/>
      <c r="H14" s="107"/>
      <c r="I14" s="107"/>
      <c r="J14" s="107"/>
      <c r="K14" s="154"/>
      <c r="L14" s="154"/>
      <c r="M14" s="154"/>
      <c r="N14" s="154"/>
      <c r="O14" s="154"/>
      <c r="P14" s="107"/>
      <c r="Q14" s="107"/>
      <c r="R14" s="107"/>
      <c r="S14" s="107"/>
      <c r="T14" s="107"/>
      <c r="U14" s="107"/>
      <c r="V14" s="95">
        <f t="shared" si="0"/>
        <v>0</v>
      </c>
      <c r="W14" s="95">
        <f t="shared" si="0"/>
        <v>0</v>
      </c>
      <c r="X14" s="93">
        <f t="shared" si="2"/>
        <v>0</v>
      </c>
      <c r="Y14" s="93">
        <f t="shared" si="1"/>
        <v>0</v>
      </c>
      <c r="Z14" s="93">
        <f t="shared" si="1"/>
        <v>0</v>
      </c>
      <c r="AA14" s="97">
        <f t="shared" si="3"/>
        <v>0</v>
      </c>
      <c r="AB14" s="107"/>
      <c r="AC14" s="107"/>
    </row>
    <row r="15" spans="1:29" s="55" customFormat="1" ht="35.25" customHeight="1" x14ac:dyDescent="0.25">
      <c r="A15" s="36" t="s">
        <v>51</v>
      </c>
      <c r="B15" s="76" t="s">
        <v>17</v>
      </c>
      <c r="C15" s="94">
        <v>1</v>
      </c>
      <c r="D15" s="32">
        <v>1</v>
      </c>
      <c r="E15" s="85">
        <v>100</v>
      </c>
      <c r="F15" s="95">
        <f>D15*E15</f>
        <v>100</v>
      </c>
      <c r="G15" s="181"/>
      <c r="H15" s="98">
        <v>100</v>
      </c>
      <c r="I15" s="98">
        <v>0</v>
      </c>
      <c r="J15" s="95">
        <v>0</v>
      </c>
      <c r="K15" s="54">
        <v>1</v>
      </c>
      <c r="L15" s="91">
        <v>1</v>
      </c>
      <c r="M15" s="91">
        <v>500</v>
      </c>
      <c r="N15" s="93">
        <f>O15+P15</f>
        <v>500</v>
      </c>
      <c r="O15" s="93">
        <v>350</v>
      </c>
      <c r="P15" s="95">
        <v>150</v>
      </c>
      <c r="Q15" s="95">
        <v>0</v>
      </c>
      <c r="R15" s="95">
        <f>O15-H15</f>
        <v>250</v>
      </c>
      <c r="S15" s="95">
        <f>P15-I15</f>
        <v>150</v>
      </c>
      <c r="T15" s="95">
        <f>Q15-J15</f>
        <v>0</v>
      </c>
      <c r="U15" s="95">
        <f>O15*4</f>
        <v>1400</v>
      </c>
      <c r="V15" s="95">
        <f t="shared" si="0"/>
        <v>600</v>
      </c>
      <c r="W15" s="95">
        <f t="shared" si="0"/>
        <v>0</v>
      </c>
      <c r="X15" s="93">
        <f t="shared" si="2"/>
        <v>400</v>
      </c>
      <c r="Y15" s="93">
        <f t="shared" si="1"/>
        <v>0</v>
      </c>
      <c r="Z15" s="93">
        <f t="shared" si="1"/>
        <v>0</v>
      </c>
      <c r="AA15" s="97">
        <f t="shared" si="3"/>
        <v>1000</v>
      </c>
      <c r="AB15" s="95">
        <f>V15-Y15</f>
        <v>600</v>
      </c>
      <c r="AC15" s="95">
        <f>W15-Z15</f>
        <v>0</v>
      </c>
    </row>
    <row r="16" spans="1:29" s="55" customFormat="1" ht="36" customHeight="1" x14ac:dyDescent="0.25">
      <c r="A16" s="36" t="s">
        <v>52</v>
      </c>
      <c r="B16" s="76" t="s">
        <v>75</v>
      </c>
      <c r="C16" s="94"/>
      <c r="D16" s="32"/>
      <c r="E16" s="85"/>
      <c r="F16" s="95">
        <f>SUM(G16:J16)</f>
        <v>6500</v>
      </c>
      <c r="G16" s="181"/>
      <c r="H16" s="95">
        <v>2500</v>
      </c>
      <c r="I16" s="95"/>
      <c r="J16" s="95">
        <v>4000</v>
      </c>
      <c r="K16" s="93"/>
      <c r="L16" s="93"/>
      <c r="M16" s="93">
        <f t="shared" ref="M16:W16" si="6">SUM(M17:M26)</f>
        <v>7150</v>
      </c>
      <c r="N16" s="93">
        <f t="shared" si="6"/>
        <v>9350</v>
      </c>
      <c r="O16" s="93">
        <f t="shared" si="6"/>
        <v>3807.5</v>
      </c>
      <c r="P16" s="95">
        <f t="shared" si="6"/>
        <v>1417.5</v>
      </c>
      <c r="Q16" s="95">
        <f t="shared" si="6"/>
        <v>4725</v>
      </c>
      <c r="R16" s="95">
        <f t="shared" si="6"/>
        <v>317.5</v>
      </c>
      <c r="S16" s="95">
        <f t="shared" si="6"/>
        <v>767.5</v>
      </c>
      <c r="T16" s="95">
        <f t="shared" si="6"/>
        <v>1288.3333333333335</v>
      </c>
      <c r="U16" s="95">
        <f t="shared" si="6"/>
        <v>15230</v>
      </c>
      <c r="V16" s="95">
        <f t="shared" si="6"/>
        <v>5670</v>
      </c>
      <c r="W16" s="95">
        <f t="shared" si="6"/>
        <v>18900</v>
      </c>
      <c r="X16" s="93">
        <f t="shared" si="2"/>
        <v>10000</v>
      </c>
      <c r="Y16" s="93">
        <f t="shared" si="1"/>
        <v>0</v>
      </c>
      <c r="Z16" s="93">
        <f t="shared" si="1"/>
        <v>16000</v>
      </c>
      <c r="AA16" s="97">
        <f t="shared" si="3"/>
        <v>5230</v>
      </c>
      <c r="AB16" s="95">
        <f>SUM(AB17:AB26)</f>
        <v>2010</v>
      </c>
      <c r="AC16" s="95">
        <f>SUM(AC17:AC26)</f>
        <v>-9626.6666666666642</v>
      </c>
    </row>
    <row r="17" spans="1:29" s="140" customFormat="1" ht="21" customHeight="1" x14ac:dyDescent="0.25">
      <c r="A17" s="36" t="s">
        <v>57</v>
      </c>
      <c r="B17" s="77" t="s">
        <v>70</v>
      </c>
      <c r="C17" s="109">
        <v>0.3</v>
      </c>
      <c r="D17" s="76">
        <v>10</v>
      </c>
      <c r="E17" s="110">
        <v>350</v>
      </c>
      <c r="F17" s="97"/>
      <c r="G17" s="182"/>
      <c r="H17" s="96"/>
      <c r="I17" s="96"/>
      <c r="J17" s="97"/>
      <c r="K17" s="155">
        <v>0.5</v>
      </c>
      <c r="L17" s="162">
        <v>5</v>
      </c>
      <c r="M17" s="162">
        <v>350</v>
      </c>
      <c r="N17" s="175">
        <f>L17*M17</f>
        <v>1750</v>
      </c>
      <c r="O17" s="175">
        <f>N17*50%*70%</f>
        <v>612.5</v>
      </c>
      <c r="P17" s="97">
        <f>N17*50%*30%</f>
        <v>262.5</v>
      </c>
      <c r="Q17" s="97">
        <f>N17*50%</f>
        <v>875</v>
      </c>
      <c r="R17" s="97">
        <f t="shared" ref="R17:T19" si="7">O17-H17</f>
        <v>612.5</v>
      </c>
      <c r="S17" s="97">
        <f t="shared" si="7"/>
        <v>262.5</v>
      </c>
      <c r="T17" s="97">
        <f t="shared" si="7"/>
        <v>875</v>
      </c>
      <c r="U17" s="97">
        <f t="shared" ref="U17:U19" si="8">O17*4</f>
        <v>2450</v>
      </c>
      <c r="V17" s="97">
        <f t="shared" si="0"/>
        <v>1050</v>
      </c>
      <c r="W17" s="97">
        <f t="shared" si="0"/>
        <v>3500</v>
      </c>
      <c r="X17" s="93">
        <f t="shared" si="2"/>
        <v>0</v>
      </c>
      <c r="Y17" s="93">
        <f t="shared" si="1"/>
        <v>0</v>
      </c>
      <c r="Z17" s="93">
        <f t="shared" si="1"/>
        <v>0</v>
      </c>
      <c r="AA17" s="97">
        <f t="shared" si="3"/>
        <v>2450</v>
      </c>
      <c r="AB17" s="97">
        <f t="shared" ref="AB17:AC19" si="9">V17-Y17</f>
        <v>1050</v>
      </c>
      <c r="AC17" s="97">
        <f t="shared" si="9"/>
        <v>3500</v>
      </c>
    </row>
    <row r="18" spans="1:29" s="140" customFormat="1" ht="42" customHeight="1" x14ac:dyDescent="0.25">
      <c r="A18" s="36" t="s">
        <v>58</v>
      </c>
      <c r="B18" s="77" t="s">
        <v>71</v>
      </c>
      <c r="C18" s="109"/>
      <c r="D18" s="76">
        <v>0</v>
      </c>
      <c r="E18" s="110">
        <v>0</v>
      </c>
      <c r="F18" s="97"/>
      <c r="G18" s="182"/>
      <c r="H18" s="96"/>
      <c r="I18" s="96"/>
      <c r="J18" s="97"/>
      <c r="K18" s="155">
        <v>0.5</v>
      </c>
      <c r="L18" s="162">
        <v>2</v>
      </c>
      <c r="M18" s="162">
        <v>200</v>
      </c>
      <c r="N18" s="175">
        <f t="shared" ref="N18:N19" si="10">L18*M18</f>
        <v>400</v>
      </c>
      <c r="O18" s="175">
        <f t="shared" ref="O18:O19" si="11">N18*50%*70%</f>
        <v>140</v>
      </c>
      <c r="P18" s="97">
        <f t="shared" ref="P18:P19" si="12">N18*50%*30%</f>
        <v>60</v>
      </c>
      <c r="Q18" s="97">
        <f t="shared" ref="Q18:Q19" si="13">N18*50%</f>
        <v>200</v>
      </c>
      <c r="R18" s="97">
        <f t="shared" si="7"/>
        <v>140</v>
      </c>
      <c r="S18" s="97">
        <f t="shared" si="7"/>
        <v>60</v>
      </c>
      <c r="T18" s="97">
        <f t="shared" si="7"/>
        <v>200</v>
      </c>
      <c r="U18" s="97">
        <f t="shared" si="8"/>
        <v>560</v>
      </c>
      <c r="V18" s="97">
        <f t="shared" si="0"/>
        <v>240</v>
      </c>
      <c r="W18" s="97">
        <f t="shared" si="0"/>
        <v>800</v>
      </c>
      <c r="X18" s="93">
        <f t="shared" si="2"/>
        <v>0</v>
      </c>
      <c r="Y18" s="93">
        <f t="shared" si="1"/>
        <v>0</v>
      </c>
      <c r="Z18" s="93">
        <f t="shared" si="1"/>
        <v>0</v>
      </c>
      <c r="AA18" s="97">
        <f t="shared" si="3"/>
        <v>560</v>
      </c>
      <c r="AB18" s="97">
        <f t="shared" si="9"/>
        <v>240</v>
      </c>
      <c r="AC18" s="97">
        <f t="shared" si="9"/>
        <v>800</v>
      </c>
    </row>
    <row r="19" spans="1:29" s="140" customFormat="1" ht="33" customHeight="1" x14ac:dyDescent="0.25">
      <c r="A19" s="36" t="s">
        <v>76</v>
      </c>
      <c r="B19" s="77" t="s">
        <v>90</v>
      </c>
      <c r="C19" s="109"/>
      <c r="D19" s="76">
        <v>0</v>
      </c>
      <c r="E19" s="110">
        <v>0</v>
      </c>
      <c r="F19" s="97"/>
      <c r="G19" s="182"/>
      <c r="H19" s="96"/>
      <c r="I19" s="96"/>
      <c r="J19" s="97"/>
      <c r="K19" s="155">
        <v>0.5</v>
      </c>
      <c r="L19" s="162">
        <v>2</v>
      </c>
      <c r="M19" s="162">
        <v>600</v>
      </c>
      <c r="N19" s="175">
        <f t="shared" si="10"/>
        <v>1200</v>
      </c>
      <c r="O19" s="175">
        <f t="shared" si="11"/>
        <v>420</v>
      </c>
      <c r="P19" s="97">
        <f t="shared" si="12"/>
        <v>180</v>
      </c>
      <c r="Q19" s="97">
        <f t="shared" si="13"/>
        <v>600</v>
      </c>
      <c r="R19" s="97">
        <f t="shared" si="7"/>
        <v>420</v>
      </c>
      <c r="S19" s="97">
        <f t="shared" si="7"/>
        <v>180</v>
      </c>
      <c r="T19" s="97">
        <f t="shared" si="7"/>
        <v>600</v>
      </c>
      <c r="U19" s="97">
        <f t="shared" si="8"/>
        <v>1680</v>
      </c>
      <c r="V19" s="97">
        <f t="shared" si="0"/>
        <v>720</v>
      </c>
      <c r="W19" s="97">
        <f t="shared" si="0"/>
        <v>2400</v>
      </c>
      <c r="X19" s="93">
        <f t="shared" si="2"/>
        <v>0</v>
      </c>
      <c r="Y19" s="93">
        <f t="shared" si="1"/>
        <v>0</v>
      </c>
      <c r="Z19" s="93">
        <f t="shared" si="1"/>
        <v>0</v>
      </c>
      <c r="AA19" s="97">
        <f t="shared" si="3"/>
        <v>1680</v>
      </c>
      <c r="AB19" s="97">
        <f t="shared" si="9"/>
        <v>720</v>
      </c>
      <c r="AC19" s="97">
        <f t="shared" si="9"/>
        <v>2400</v>
      </c>
    </row>
    <row r="20" spans="1:29" s="145" customFormat="1" ht="45" x14ac:dyDescent="0.25">
      <c r="A20" s="88" t="s">
        <v>77</v>
      </c>
      <c r="B20" s="89" t="s">
        <v>65</v>
      </c>
      <c r="C20" s="141">
        <v>0.3</v>
      </c>
      <c r="D20" s="142">
        <v>4</v>
      </c>
      <c r="E20" s="143">
        <v>666.66666666666663</v>
      </c>
      <c r="F20" s="144"/>
      <c r="G20" s="186"/>
      <c r="H20" s="144"/>
      <c r="I20" s="144"/>
      <c r="J20" s="144"/>
      <c r="K20" s="88">
        <v>0.5</v>
      </c>
      <c r="L20" s="88">
        <v>4</v>
      </c>
      <c r="M20" s="88">
        <v>400</v>
      </c>
      <c r="N20" s="88">
        <v>1600</v>
      </c>
      <c r="O20" s="88">
        <v>560</v>
      </c>
      <c r="P20" s="144">
        <v>240</v>
      </c>
      <c r="Q20" s="144">
        <v>800</v>
      </c>
      <c r="R20" s="144">
        <v>0</v>
      </c>
      <c r="S20" s="144">
        <v>0</v>
      </c>
      <c r="T20" s="97">
        <v>-1066.6666666666665</v>
      </c>
      <c r="U20" s="97">
        <v>2240</v>
      </c>
      <c r="V20" s="97">
        <v>960</v>
      </c>
      <c r="W20" s="97">
        <v>3200</v>
      </c>
      <c r="X20" s="93">
        <f t="shared" si="2"/>
        <v>0</v>
      </c>
      <c r="Y20" s="93">
        <f t="shared" si="1"/>
        <v>0</v>
      </c>
      <c r="Z20" s="93">
        <f t="shared" si="1"/>
        <v>0</v>
      </c>
      <c r="AA20" s="97">
        <f t="shared" si="3"/>
        <v>2240</v>
      </c>
      <c r="AB20" s="97">
        <v>0</v>
      </c>
      <c r="AC20" s="97">
        <v>-4266.6666666666661</v>
      </c>
    </row>
    <row r="21" spans="1:29" s="69" customFormat="1" ht="30" x14ac:dyDescent="0.25">
      <c r="A21" s="36" t="s">
        <v>78</v>
      </c>
      <c r="B21" s="79" t="s">
        <v>66</v>
      </c>
      <c r="C21" s="109">
        <v>0</v>
      </c>
      <c r="D21" s="146">
        <v>0</v>
      </c>
      <c r="E21" s="110">
        <v>0</v>
      </c>
      <c r="F21" s="147"/>
      <c r="G21" s="187"/>
      <c r="H21" s="147"/>
      <c r="I21" s="147"/>
      <c r="J21" s="147"/>
      <c r="K21" s="151">
        <v>0.5</v>
      </c>
      <c r="L21" s="163">
        <v>1</v>
      </c>
      <c r="M21" s="168">
        <v>100</v>
      </c>
      <c r="N21" s="168">
        <v>100</v>
      </c>
      <c r="O21" s="168">
        <v>35</v>
      </c>
      <c r="P21" s="147">
        <v>15</v>
      </c>
      <c r="Q21" s="147">
        <v>50</v>
      </c>
      <c r="R21" s="147">
        <v>35</v>
      </c>
      <c r="S21" s="147">
        <v>15</v>
      </c>
      <c r="T21" s="147">
        <v>50</v>
      </c>
      <c r="U21" s="147">
        <v>140</v>
      </c>
      <c r="V21" s="97">
        <v>60</v>
      </c>
      <c r="W21" s="97">
        <v>200</v>
      </c>
      <c r="X21" s="93">
        <f t="shared" si="2"/>
        <v>0</v>
      </c>
      <c r="Y21" s="93">
        <f t="shared" si="1"/>
        <v>0</v>
      </c>
      <c r="Z21" s="93">
        <f t="shared" si="1"/>
        <v>0</v>
      </c>
      <c r="AA21" s="97">
        <f t="shared" si="3"/>
        <v>140</v>
      </c>
      <c r="AB21" s="147">
        <v>60</v>
      </c>
      <c r="AC21" s="147">
        <v>200</v>
      </c>
    </row>
    <row r="22" spans="1:29" s="82" customFormat="1" x14ac:dyDescent="0.25">
      <c r="A22" s="36" t="s">
        <v>79</v>
      </c>
      <c r="B22" s="80" t="s">
        <v>72</v>
      </c>
      <c r="C22" s="112">
        <v>0.3</v>
      </c>
      <c r="D22" s="81">
        <v>3</v>
      </c>
      <c r="E22" s="113">
        <v>1670</v>
      </c>
      <c r="F22" s="114"/>
      <c r="G22" s="114"/>
      <c r="H22" s="114"/>
      <c r="I22" s="114"/>
      <c r="J22" s="114"/>
      <c r="K22" s="156">
        <v>0.5</v>
      </c>
      <c r="L22" s="164">
        <v>1</v>
      </c>
      <c r="M22" s="169">
        <v>1000</v>
      </c>
      <c r="N22" s="169">
        <v>1000</v>
      </c>
      <c r="O22" s="169">
        <v>350</v>
      </c>
      <c r="P22" s="114">
        <v>150</v>
      </c>
      <c r="Q22" s="114">
        <v>500</v>
      </c>
      <c r="R22" s="97">
        <v>-4010</v>
      </c>
      <c r="S22" s="97">
        <v>-700</v>
      </c>
      <c r="T22" s="97">
        <v>-300</v>
      </c>
      <c r="U22" s="97">
        <v>1400</v>
      </c>
      <c r="V22" s="97">
        <f t="shared" si="0"/>
        <v>600</v>
      </c>
      <c r="W22" s="97">
        <f t="shared" si="0"/>
        <v>2000</v>
      </c>
      <c r="X22" s="93">
        <f t="shared" si="2"/>
        <v>0</v>
      </c>
      <c r="Y22" s="93">
        <f t="shared" si="1"/>
        <v>0</v>
      </c>
      <c r="Z22" s="93">
        <f t="shared" si="1"/>
        <v>0</v>
      </c>
      <c r="AA22" s="97">
        <f t="shared" si="3"/>
        <v>1400</v>
      </c>
      <c r="AB22" s="97">
        <v>-2100</v>
      </c>
      <c r="AC22" s="97">
        <v>-19060</v>
      </c>
    </row>
    <row r="23" spans="1:29" s="82" customFormat="1" x14ac:dyDescent="0.25">
      <c r="A23" s="36" t="s">
        <v>80</v>
      </c>
      <c r="B23" s="80" t="s">
        <v>73</v>
      </c>
      <c r="C23" s="115"/>
      <c r="D23" s="115"/>
      <c r="E23" s="116"/>
      <c r="F23" s="117"/>
      <c r="G23" s="117"/>
      <c r="H23" s="117"/>
      <c r="I23" s="117"/>
      <c r="J23" s="117"/>
      <c r="K23" s="156">
        <v>0.5</v>
      </c>
      <c r="L23" s="164">
        <v>1</v>
      </c>
      <c r="M23" s="169">
        <f>300*100/50</f>
        <v>600</v>
      </c>
      <c r="N23" s="169">
        <f t="shared" ref="N23:N24" si="14">M23*L23</f>
        <v>600</v>
      </c>
      <c r="O23" s="169">
        <f>N23*50%*70%</f>
        <v>210</v>
      </c>
      <c r="P23" s="114">
        <f t="shared" ref="P23:P24" si="15">N23*50%*30%</f>
        <v>90</v>
      </c>
      <c r="Q23" s="114">
        <f t="shared" ref="Q23:Q24" si="16">N23-O23-P23</f>
        <v>300</v>
      </c>
      <c r="R23" s="97">
        <f>N23-F23</f>
        <v>600</v>
      </c>
      <c r="S23" s="97">
        <f t="shared" ref="S23:T24" si="17">O23-H23</f>
        <v>210</v>
      </c>
      <c r="T23" s="97">
        <f t="shared" si="17"/>
        <v>90</v>
      </c>
      <c r="U23" s="97">
        <f t="shared" ref="U23:U24" si="18">O23*4</f>
        <v>840</v>
      </c>
      <c r="V23" s="97">
        <f t="shared" si="0"/>
        <v>360</v>
      </c>
      <c r="W23" s="97">
        <f t="shared" si="0"/>
        <v>1200</v>
      </c>
      <c r="X23" s="93">
        <f t="shared" si="2"/>
        <v>0</v>
      </c>
      <c r="Y23" s="93">
        <f t="shared" si="2"/>
        <v>0</v>
      </c>
      <c r="Z23" s="93">
        <f t="shared" si="2"/>
        <v>0</v>
      </c>
      <c r="AA23" s="97">
        <f t="shared" si="3"/>
        <v>840</v>
      </c>
      <c r="AB23" s="97">
        <f t="shared" ref="AB23:AC24" si="19">V23-Y23</f>
        <v>360</v>
      </c>
      <c r="AC23" s="97">
        <f t="shared" si="19"/>
        <v>1200</v>
      </c>
    </row>
    <row r="24" spans="1:29" s="82" customFormat="1" x14ac:dyDescent="0.25">
      <c r="A24" s="36" t="s">
        <v>81</v>
      </c>
      <c r="B24" s="80" t="s">
        <v>74</v>
      </c>
      <c r="C24" s="115"/>
      <c r="D24" s="115"/>
      <c r="E24" s="116"/>
      <c r="F24" s="117"/>
      <c r="G24" s="117"/>
      <c r="H24" s="117"/>
      <c r="I24" s="117"/>
      <c r="J24" s="117"/>
      <c r="K24" s="156">
        <v>0.5</v>
      </c>
      <c r="L24" s="164">
        <v>1</v>
      </c>
      <c r="M24" s="169">
        <f>800*100/50</f>
        <v>1600</v>
      </c>
      <c r="N24" s="169">
        <f t="shared" si="14"/>
        <v>1600</v>
      </c>
      <c r="O24" s="169">
        <f>N24*50%*70%</f>
        <v>560</v>
      </c>
      <c r="P24" s="114">
        <f t="shared" si="15"/>
        <v>240</v>
      </c>
      <c r="Q24" s="114">
        <f t="shared" si="16"/>
        <v>800</v>
      </c>
      <c r="R24" s="97">
        <f>N24-F24</f>
        <v>1600</v>
      </c>
      <c r="S24" s="97">
        <f t="shared" si="17"/>
        <v>560</v>
      </c>
      <c r="T24" s="97">
        <f t="shared" si="17"/>
        <v>240</v>
      </c>
      <c r="U24" s="97">
        <f t="shared" si="18"/>
        <v>2240</v>
      </c>
      <c r="V24" s="97">
        <f t="shared" si="0"/>
        <v>960</v>
      </c>
      <c r="W24" s="97">
        <f t="shared" si="0"/>
        <v>3200</v>
      </c>
      <c r="X24" s="93">
        <f t="shared" si="2"/>
        <v>0</v>
      </c>
      <c r="Y24" s="93">
        <f t="shared" si="2"/>
        <v>0</v>
      </c>
      <c r="Z24" s="93">
        <f t="shared" si="2"/>
        <v>0</v>
      </c>
      <c r="AA24" s="97">
        <f t="shared" si="3"/>
        <v>2240</v>
      </c>
      <c r="AB24" s="97">
        <f t="shared" si="19"/>
        <v>960</v>
      </c>
      <c r="AC24" s="97">
        <f t="shared" si="19"/>
        <v>3200</v>
      </c>
    </row>
    <row r="25" spans="1:29" s="82" customFormat="1" ht="30" x14ac:dyDescent="0.25">
      <c r="A25" s="165" t="s">
        <v>87</v>
      </c>
      <c r="B25" s="80" t="s">
        <v>88</v>
      </c>
      <c r="C25" s="131">
        <v>0</v>
      </c>
      <c r="D25" s="115">
        <v>0</v>
      </c>
      <c r="E25" s="116">
        <v>0</v>
      </c>
      <c r="F25" s="138">
        <v>0</v>
      </c>
      <c r="G25" s="138"/>
      <c r="H25" s="138">
        <v>0</v>
      </c>
      <c r="I25" s="138">
        <v>0</v>
      </c>
      <c r="J25" s="138">
        <v>0</v>
      </c>
      <c r="K25" s="157">
        <v>0.5</v>
      </c>
      <c r="L25" s="165">
        <v>1</v>
      </c>
      <c r="M25" s="170">
        <v>2000</v>
      </c>
      <c r="N25" s="170">
        <v>500</v>
      </c>
      <c r="O25" s="170">
        <v>500</v>
      </c>
      <c r="P25" s="139">
        <v>0</v>
      </c>
      <c r="Q25" s="139">
        <v>0</v>
      </c>
      <c r="R25" s="182">
        <v>500</v>
      </c>
      <c r="S25" s="182">
        <v>0</v>
      </c>
      <c r="T25" s="182"/>
      <c r="U25" s="182">
        <v>2000</v>
      </c>
      <c r="V25" s="182">
        <v>0</v>
      </c>
      <c r="W25" s="182">
        <v>0</v>
      </c>
      <c r="X25" s="180">
        <f t="shared" si="2"/>
        <v>0</v>
      </c>
      <c r="Y25" s="180">
        <f t="shared" si="2"/>
        <v>0</v>
      </c>
      <c r="Z25" s="180">
        <f t="shared" si="2"/>
        <v>0</v>
      </c>
      <c r="AA25" s="182">
        <f t="shared" si="3"/>
        <v>2000</v>
      </c>
      <c r="AB25" s="182">
        <v>0</v>
      </c>
      <c r="AC25" s="182">
        <v>0</v>
      </c>
    </row>
    <row r="26" spans="1:29" s="82" customFormat="1" ht="60" x14ac:dyDescent="0.25">
      <c r="A26" s="36" t="s">
        <v>94</v>
      </c>
      <c r="B26" s="193" t="s">
        <v>98</v>
      </c>
      <c r="C26" s="194"/>
      <c r="D26" s="195"/>
      <c r="E26" s="195"/>
      <c r="F26" s="188"/>
      <c r="G26" s="188"/>
      <c r="H26" s="196"/>
      <c r="I26" s="196"/>
      <c r="J26" s="196"/>
      <c r="K26" s="197">
        <v>0.5</v>
      </c>
      <c r="L26" s="198">
        <v>4</v>
      </c>
      <c r="M26" s="198">
        <v>300</v>
      </c>
      <c r="N26" s="198">
        <v>600</v>
      </c>
      <c r="O26" s="198">
        <f>600*70%</f>
        <v>420</v>
      </c>
      <c r="P26" s="199">
        <f>600*30%</f>
        <v>180</v>
      </c>
      <c r="Q26" s="199">
        <v>600</v>
      </c>
      <c r="R26" s="97">
        <f t="shared" ref="R26:T26" si="20">O26-H26</f>
        <v>420</v>
      </c>
      <c r="S26" s="97">
        <f t="shared" si="20"/>
        <v>180</v>
      </c>
      <c r="T26" s="97">
        <f t="shared" si="20"/>
        <v>600</v>
      </c>
      <c r="U26" s="97">
        <f>O26*4</f>
        <v>1680</v>
      </c>
      <c r="V26" s="95">
        <f t="shared" ref="V26:W26" si="21">P26*4</f>
        <v>720</v>
      </c>
      <c r="W26" s="95">
        <f t="shared" si="21"/>
        <v>2400</v>
      </c>
      <c r="X26" s="93">
        <f t="shared" si="2"/>
        <v>0</v>
      </c>
      <c r="Y26" s="93">
        <f t="shared" si="2"/>
        <v>0</v>
      </c>
      <c r="Z26" s="93">
        <f t="shared" si="2"/>
        <v>0</v>
      </c>
      <c r="AA26" s="97">
        <f t="shared" si="3"/>
        <v>1680</v>
      </c>
      <c r="AB26" s="97">
        <f t="shared" ref="AB26:AC26" si="22">V26-Y26</f>
        <v>720</v>
      </c>
      <c r="AC26" s="97">
        <f t="shared" si="22"/>
        <v>2400</v>
      </c>
    </row>
    <row r="27" spans="1:29" s="60" customFormat="1" ht="27.75" customHeight="1" x14ac:dyDescent="0.25">
      <c r="A27" s="91" t="s">
        <v>53</v>
      </c>
      <c r="B27" s="32" t="s">
        <v>82</v>
      </c>
      <c r="C27" s="98"/>
      <c r="D27" s="98"/>
      <c r="E27" s="95"/>
      <c r="F27" s="111">
        <f>SUM(F28:F31)</f>
        <v>14400</v>
      </c>
      <c r="G27" s="189">
        <f t="shared" ref="G27:J27" si="23">SUM(G28:G31)</f>
        <v>0</v>
      </c>
      <c r="H27" s="111">
        <f t="shared" si="23"/>
        <v>3600</v>
      </c>
      <c r="I27" s="111">
        <f t="shared" si="23"/>
        <v>0</v>
      </c>
      <c r="J27" s="111">
        <f t="shared" si="23"/>
        <v>10800</v>
      </c>
      <c r="K27" s="91"/>
      <c r="L27" s="91"/>
      <c r="M27" s="91"/>
      <c r="N27" s="171">
        <f>SUM(N29:N31)</f>
        <v>1920</v>
      </c>
      <c r="O27" s="171">
        <f t="shared" ref="O27:AC27" si="24">SUM(O29:O31)</f>
        <v>672</v>
      </c>
      <c r="P27" s="111">
        <f t="shared" si="24"/>
        <v>288</v>
      </c>
      <c r="Q27" s="111">
        <f t="shared" si="24"/>
        <v>960</v>
      </c>
      <c r="R27" s="97">
        <f t="shared" si="24"/>
        <v>-2550</v>
      </c>
      <c r="S27" s="97">
        <f t="shared" si="24"/>
        <v>-420</v>
      </c>
      <c r="T27" s="97">
        <f t="shared" si="24"/>
        <v>-926.66666666666652</v>
      </c>
      <c r="U27" s="97">
        <f t="shared" si="24"/>
        <v>2688</v>
      </c>
      <c r="V27" s="97">
        <f t="shared" si="0"/>
        <v>1152</v>
      </c>
      <c r="W27" s="97">
        <f t="shared" si="0"/>
        <v>3840</v>
      </c>
      <c r="X27" s="93">
        <f t="shared" si="2"/>
        <v>14400</v>
      </c>
      <c r="Y27" s="93">
        <f t="shared" si="2"/>
        <v>0</v>
      </c>
      <c r="Z27" s="93">
        <f t="shared" si="2"/>
        <v>43200</v>
      </c>
      <c r="AA27" s="97">
        <f t="shared" si="3"/>
        <v>-11712</v>
      </c>
      <c r="AB27" s="97">
        <f t="shared" si="24"/>
        <v>-1320</v>
      </c>
      <c r="AC27" s="97">
        <f t="shared" si="24"/>
        <v>-15486.666666666666</v>
      </c>
    </row>
    <row r="28" spans="1:29" s="69" customFormat="1" ht="14.25" customHeight="1" x14ac:dyDescent="0.25">
      <c r="A28" s="36" t="s">
        <v>57</v>
      </c>
      <c r="B28" s="76" t="s">
        <v>67</v>
      </c>
      <c r="C28" s="109">
        <v>0.3</v>
      </c>
      <c r="D28" s="76">
        <v>100</v>
      </c>
      <c r="E28" s="110">
        <v>70</v>
      </c>
      <c r="F28" s="97">
        <f>H28+J28</f>
        <v>8000</v>
      </c>
      <c r="G28" s="182"/>
      <c r="H28" s="96">
        <v>2000</v>
      </c>
      <c r="I28" s="96"/>
      <c r="J28" s="97">
        <v>6000</v>
      </c>
      <c r="K28" s="155">
        <v>0.5</v>
      </c>
      <c r="L28" s="162">
        <v>10</v>
      </c>
      <c r="M28" s="162">
        <v>65</v>
      </c>
      <c r="N28" s="175">
        <f>L28*M28</f>
        <v>650</v>
      </c>
      <c r="O28" s="175">
        <f>N28*50%*70%</f>
        <v>227.49999999999997</v>
      </c>
      <c r="P28" s="97">
        <f>N28*50%*30%</f>
        <v>97.5</v>
      </c>
      <c r="Q28" s="97">
        <f>N28*50%</f>
        <v>325</v>
      </c>
      <c r="R28" s="97">
        <f>O28-H28</f>
        <v>-1772.5</v>
      </c>
      <c r="S28" s="97">
        <f>P28-I28</f>
        <v>97.5</v>
      </c>
      <c r="T28" s="97">
        <f>Q28-J28</f>
        <v>-5675</v>
      </c>
      <c r="U28" s="97">
        <f>O28*4</f>
        <v>909.99999999999989</v>
      </c>
      <c r="V28" s="95">
        <f t="shared" si="0"/>
        <v>390</v>
      </c>
      <c r="W28" s="95">
        <f t="shared" si="0"/>
        <v>1300</v>
      </c>
      <c r="X28" s="93">
        <f t="shared" si="2"/>
        <v>8000</v>
      </c>
      <c r="Y28" s="93">
        <f t="shared" si="2"/>
        <v>0</v>
      </c>
      <c r="Z28" s="93">
        <f t="shared" si="2"/>
        <v>24000</v>
      </c>
      <c r="AA28" s="97">
        <f t="shared" si="3"/>
        <v>-7090</v>
      </c>
      <c r="AB28" s="97">
        <f>V28-Y28</f>
        <v>390</v>
      </c>
      <c r="AC28" s="97">
        <f>W28-Z28</f>
        <v>-22700</v>
      </c>
    </row>
    <row r="29" spans="1:29" s="69" customFormat="1" ht="14.25" customHeight="1" x14ac:dyDescent="0.25">
      <c r="A29" s="36" t="s">
        <v>58</v>
      </c>
      <c r="B29" s="67" t="s">
        <v>68</v>
      </c>
      <c r="C29" s="118">
        <v>0.3</v>
      </c>
      <c r="D29" s="119">
        <v>5</v>
      </c>
      <c r="E29" s="120">
        <v>250</v>
      </c>
      <c r="F29" s="97">
        <f t="shared" ref="F29:F31" si="25">H29+J29</f>
        <v>1600</v>
      </c>
      <c r="G29" s="114"/>
      <c r="H29" s="121">
        <v>350</v>
      </c>
      <c r="I29" s="121"/>
      <c r="J29" s="121">
        <v>1250</v>
      </c>
      <c r="K29" s="153">
        <v>0.5</v>
      </c>
      <c r="L29" s="167">
        <v>3</v>
      </c>
      <c r="M29" s="167">
        <v>140</v>
      </c>
      <c r="N29" s="167">
        <v>420</v>
      </c>
      <c r="O29" s="167">
        <v>147</v>
      </c>
      <c r="P29" s="122">
        <v>63</v>
      </c>
      <c r="Q29" s="122">
        <v>210</v>
      </c>
      <c r="R29" s="122">
        <v>0</v>
      </c>
      <c r="S29" s="122">
        <v>0</v>
      </c>
      <c r="T29" s="122">
        <v>-279.99999999999994</v>
      </c>
      <c r="U29" s="122">
        <v>588</v>
      </c>
      <c r="V29" s="95">
        <f t="shared" si="0"/>
        <v>252</v>
      </c>
      <c r="W29" s="95">
        <f t="shared" si="0"/>
        <v>840</v>
      </c>
      <c r="X29" s="93">
        <f t="shared" si="2"/>
        <v>1400</v>
      </c>
      <c r="Y29" s="93">
        <f t="shared" si="2"/>
        <v>0</v>
      </c>
      <c r="Z29" s="93">
        <f t="shared" si="2"/>
        <v>5000</v>
      </c>
      <c r="AA29" s="97">
        <f t="shared" si="3"/>
        <v>-812</v>
      </c>
      <c r="AB29" s="122">
        <v>0</v>
      </c>
      <c r="AC29" s="122">
        <v>-1119.9999999999998</v>
      </c>
    </row>
    <row r="30" spans="1:29" s="69" customFormat="1" ht="14.25" customHeight="1" x14ac:dyDescent="0.25">
      <c r="A30" s="36" t="s">
        <v>76</v>
      </c>
      <c r="B30" s="67" t="s">
        <v>69</v>
      </c>
      <c r="C30" s="118">
        <v>0.3</v>
      </c>
      <c r="D30" s="119">
        <v>5</v>
      </c>
      <c r="E30" s="120">
        <v>160</v>
      </c>
      <c r="F30" s="97">
        <f t="shared" si="25"/>
        <v>800</v>
      </c>
      <c r="G30" s="114"/>
      <c r="H30" s="121">
        <v>250</v>
      </c>
      <c r="I30" s="121"/>
      <c r="J30" s="121">
        <v>550</v>
      </c>
      <c r="K30" s="153">
        <v>0.5</v>
      </c>
      <c r="L30" s="167">
        <v>7</v>
      </c>
      <c r="M30" s="167">
        <v>100</v>
      </c>
      <c r="N30" s="167">
        <v>700</v>
      </c>
      <c r="O30" s="167">
        <v>244.99999999999997</v>
      </c>
      <c r="P30" s="122">
        <v>105</v>
      </c>
      <c r="Q30" s="122">
        <v>350</v>
      </c>
      <c r="R30" s="122">
        <v>0</v>
      </c>
      <c r="S30" s="122">
        <v>0</v>
      </c>
      <c r="T30" s="122">
        <v>-466.66666666666652</v>
      </c>
      <c r="U30" s="122">
        <v>979.99999999999989</v>
      </c>
      <c r="V30" s="95">
        <f t="shared" si="0"/>
        <v>420</v>
      </c>
      <c r="W30" s="95">
        <f t="shared" si="0"/>
        <v>1400</v>
      </c>
      <c r="X30" s="93">
        <f t="shared" si="2"/>
        <v>1000</v>
      </c>
      <c r="Y30" s="93">
        <f t="shared" si="2"/>
        <v>0</v>
      </c>
      <c r="Z30" s="93">
        <f t="shared" si="2"/>
        <v>2200</v>
      </c>
      <c r="AA30" s="97">
        <f t="shared" si="3"/>
        <v>-20.000000000000114</v>
      </c>
      <c r="AB30" s="122">
        <v>0</v>
      </c>
      <c r="AC30" s="122">
        <v>-1866.6666666666661</v>
      </c>
    </row>
    <row r="31" spans="1:29" s="83" customFormat="1" ht="14.25" customHeight="1" x14ac:dyDescent="0.25">
      <c r="A31" s="87" t="s">
        <v>77</v>
      </c>
      <c r="B31" s="81" t="s">
        <v>83</v>
      </c>
      <c r="C31" s="112">
        <v>0.3</v>
      </c>
      <c r="D31" s="81">
        <v>50</v>
      </c>
      <c r="E31" s="113">
        <v>80</v>
      </c>
      <c r="F31" s="97">
        <f t="shared" si="25"/>
        <v>4000</v>
      </c>
      <c r="G31" s="182"/>
      <c r="H31" s="96">
        <v>1000</v>
      </c>
      <c r="I31" s="96"/>
      <c r="J31" s="97">
        <v>3000</v>
      </c>
      <c r="K31" s="156">
        <v>0.5</v>
      </c>
      <c r="L31" s="164">
        <v>20</v>
      </c>
      <c r="M31" s="169">
        <v>40</v>
      </c>
      <c r="N31" s="169">
        <v>800</v>
      </c>
      <c r="O31" s="169">
        <v>280</v>
      </c>
      <c r="P31" s="123">
        <v>120</v>
      </c>
      <c r="Q31" s="123">
        <v>400</v>
      </c>
      <c r="R31" s="123">
        <v>-2550</v>
      </c>
      <c r="S31" s="123">
        <v>-420</v>
      </c>
      <c r="T31" s="123">
        <v>-180</v>
      </c>
      <c r="U31" s="123">
        <v>1120</v>
      </c>
      <c r="V31" s="95">
        <f t="shared" si="0"/>
        <v>480</v>
      </c>
      <c r="W31" s="95">
        <f t="shared" si="0"/>
        <v>1600</v>
      </c>
      <c r="X31" s="93">
        <f t="shared" si="2"/>
        <v>4000</v>
      </c>
      <c r="Y31" s="93">
        <f t="shared" si="2"/>
        <v>0</v>
      </c>
      <c r="Z31" s="93">
        <f t="shared" si="2"/>
        <v>12000</v>
      </c>
      <c r="AA31" s="97">
        <f t="shared" si="3"/>
        <v>-2880</v>
      </c>
      <c r="AB31" s="123">
        <v>-1320</v>
      </c>
      <c r="AC31" s="123">
        <v>-12500</v>
      </c>
    </row>
    <row r="32" spans="1:29" ht="28.5" x14ac:dyDescent="0.25">
      <c r="A32" s="91" t="s">
        <v>19</v>
      </c>
      <c r="B32" s="32" t="s">
        <v>20</v>
      </c>
      <c r="C32" s="32"/>
      <c r="D32" s="32"/>
      <c r="E32" s="85"/>
      <c r="F32" s="105"/>
      <c r="G32" s="183"/>
      <c r="H32" s="106"/>
      <c r="I32" s="106"/>
      <c r="J32" s="105"/>
      <c r="K32" s="152"/>
      <c r="L32" s="152"/>
      <c r="M32" s="152"/>
      <c r="N32" s="174"/>
      <c r="O32" s="174"/>
      <c r="P32" s="105"/>
      <c r="Q32" s="105"/>
      <c r="R32" s="102"/>
      <c r="S32" s="105"/>
      <c r="T32" s="105"/>
      <c r="U32" s="105"/>
      <c r="V32" s="95">
        <f t="shared" si="0"/>
        <v>0</v>
      </c>
      <c r="W32" s="95">
        <f t="shared" si="0"/>
        <v>0</v>
      </c>
      <c r="X32" s="93">
        <f t="shared" si="2"/>
        <v>0</v>
      </c>
      <c r="Y32" s="93">
        <f t="shared" si="2"/>
        <v>0</v>
      </c>
      <c r="Z32" s="93">
        <f t="shared" si="2"/>
        <v>0</v>
      </c>
      <c r="AA32" s="97">
        <f t="shared" si="3"/>
        <v>0</v>
      </c>
      <c r="AB32" s="105"/>
      <c r="AC32" s="105"/>
    </row>
    <row r="33" spans="1:29" s="42" customFormat="1" ht="29.25" x14ac:dyDescent="0.25">
      <c r="A33" s="91">
        <v>1</v>
      </c>
      <c r="B33" s="66" t="s">
        <v>21</v>
      </c>
      <c r="C33" s="32"/>
      <c r="D33" s="32"/>
      <c r="E33" s="85"/>
      <c r="F33" s="85">
        <v>1550</v>
      </c>
      <c r="G33" s="116">
        <v>1550</v>
      </c>
      <c r="H33" s="98"/>
      <c r="I33" s="98"/>
      <c r="J33" s="95"/>
      <c r="K33" s="159"/>
      <c r="L33" s="91"/>
      <c r="M33" s="91"/>
      <c r="N33" s="93">
        <f>N34+N35</f>
        <v>200</v>
      </c>
      <c r="O33" s="93">
        <f>O34+O35</f>
        <v>200</v>
      </c>
      <c r="P33" s="95"/>
      <c r="Q33" s="95"/>
      <c r="R33" s="95">
        <f t="shared" ref="R33:T45" si="26">O33-H33</f>
        <v>200</v>
      </c>
      <c r="S33" s="95">
        <f t="shared" si="26"/>
        <v>0</v>
      </c>
      <c r="T33" s="95">
        <f t="shared" si="26"/>
        <v>0</v>
      </c>
      <c r="U33" s="95">
        <f t="shared" ref="U33:U40" si="27">O33*4</f>
        <v>800</v>
      </c>
      <c r="V33" s="95">
        <f t="shared" si="0"/>
        <v>0</v>
      </c>
      <c r="W33" s="95">
        <f t="shared" si="0"/>
        <v>0</v>
      </c>
      <c r="X33" s="93">
        <f t="shared" si="2"/>
        <v>0</v>
      </c>
      <c r="Y33" s="93">
        <f t="shared" si="2"/>
        <v>0</v>
      </c>
      <c r="Z33" s="93">
        <f t="shared" si="2"/>
        <v>0</v>
      </c>
      <c r="AA33" s="97">
        <f t="shared" si="3"/>
        <v>800</v>
      </c>
      <c r="AB33" s="95">
        <f t="shared" ref="AB33:AC44" si="28">V33-Y33</f>
        <v>0</v>
      </c>
      <c r="AC33" s="95">
        <f t="shared" si="28"/>
        <v>0</v>
      </c>
    </row>
    <row r="34" spans="1:29" x14ac:dyDescent="0.25">
      <c r="A34" s="36" t="s">
        <v>63</v>
      </c>
      <c r="B34" s="67" t="s">
        <v>23</v>
      </c>
      <c r="C34" s="109">
        <v>1</v>
      </c>
      <c r="D34" s="76">
        <v>12</v>
      </c>
      <c r="E34" s="110">
        <v>50</v>
      </c>
      <c r="F34" s="110">
        <v>575</v>
      </c>
      <c r="G34" s="113"/>
      <c r="H34" s="96"/>
      <c r="I34" s="96"/>
      <c r="J34" s="97"/>
      <c r="K34" s="36">
        <v>1</v>
      </c>
      <c r="L34" s="36">
        <v>1</v>
      </c>
      <c r="M34" s="36">
        <v>50</v>
      </c>
      <c r="N34" s="175">
        <f>M34*L34</f>
        <v>50</v>
      </c>
      <c r="O34" s="175">
        <v>50</v>
      </c>
      <c r="P34" s="97"/>
      <c r="Q34" s="97"/>
      <c r="R34" s="95">
        <f t="shared" si="26"/>
        <v>50</v>
      </c>
      <c r="S34" s="97">
        <f t="shared" si="26"/>
        <v>0</v>
      </c>
      <c r="T34" s="97">
        <f t="shared" si="26"/>
        <v>0</v>
      </c>
      <c r="U34" s="97">
        <f t="shared" si="27"/>
        <v>200</v>
      </c>
      <c r="V34" s="95">
        <f t="shared" si="0"/>
        <v>0</v>
      </c>
      <c r="W34" s="95">
        <f t="shared" si="0"/>
        <v>0</v>
      </c>
      <c r="X34" s="93">
        <f t="shared" si="2"/>
        <v>0</v>
      </c>
      <c r="Y34" s="93">
        <f t="shared" si="2"/>
        <v>0</v>
      </c>
      <c r="Z34" s="93">
        <f t="shared" si="2"/>
        <v>0</v>
      </c>
      <c r="AA34" s="97">
        <f t="shared" si="3"/>
        <v>200</v>
      </c>
      <c r="AB34" s="97">
        <f t="shared" si="28"/>
        <v>0</v>
      </c>
      <c r="AC34" s="97">
        <f t="shared" si="28"/>
        <v>0</v>
      </c>
    </row>
    <row r="35" spans="1:29" x14ac:dyDescent="0.25">
      <c r="A35" s="36" t="s">
        <v>64</v>
      </c>
      <c r="B35" s="67" t="s">
        <v>6</v>
      </c>
      <c r="C35" s="109">
        <v>1</v>
      </c>
      <c r="D35" s="76">
        <v>6</v>
      </c>
      <c r="E35" s="110">
        <v>150</v>
      </c>
      <c r="F35" s="110">
        <v>975</v>
      </c>
      <c r="G35" s="113"/>
      <c r="H35" s="96"/>
      <c r="I35" s="96"/>
      <c r="J35" s="97"/>
      <c r="K35" s="36"/>
      <c r="L35" s="36">
        <v>1</v>
      </c>
      <c r="M35" s="36">
        <v>150</v>
      </c>
      <c r="N35" s="175">
        <f>M35*L35</f>
        <v>150</v>
      </c>
      <c r="O35" s="175">
        <v>150</v>
      </c>
      <c r="P35" s="97"/>
      <c r="Q35" s="97"/>
      <c r="R35" s="95">
        <f t="shared" si="26"/>
        <v>150</v>
      </c>
      <c r="S35" s="97">
        <f t="shared" si="26"/>
        <v>0</v>
      </c>
      <c r="T35" s="97">
        <f t="shared" si="26"/>
        <v>0</v>
      </c>
      <c r="U35" s="97">
        <f t="shared" si="27"/>
        <v>600</v>
      </c>
      <c r="V35" s="95">
        <f t="shared" si="0"/>
        <v>0</v>
      </c>
      <c r="W35" s="95">
        <f t="shared" si="0"/>
        <v>0</v>
      </c>
      <c r="X35" s="93">
        <f t="shared" si="2"/>
        <v>0</v>
      </c>
      <c r="Y35" s="93">
        <f t="shared" si="2"/>
        <v>0</v>
      </c>
      <c r="Z35" s="93">
        <f t="shared" si="2"/>
        <v>0</v>
      </c>
      <c r="AA35" s="97">
        <f t="shared" si="3"/>
        <v>600</v>
      </c>
      <c r="AB35" s="97">
        <f t="shared" si="28"/>
        <v>0</v>
      </c>
      <c r="AC35" s="97">
        <f t="shared" si="28"/>
        <v>0</v>
      </c>
    </row>
    <row r="36" spans="1:29" s="42" customFormat="1" ht="29.25" x14ac:dyDescent="0.25">
      <c r="A36" s="91">
        <v>2</v>
      </c>
      <c r="B36" s="66" t="s">
        <v>22</v>
      </c>
      <c r="C36" s="94">
        <v>0.3</v>
      </c>
      <c r="D36" s="32">
        <v>6</v>
      </c>
      <c r="E36" s="85">
        <v>3000</v>
      </c>
      <c r="F36" s="85">
        <f>G36+H36+I36+J36</f>
        <v>8200</v>
      </c>
      <c r="G36" s="116">
        <f>6400</f>
        <v>6400</v>
      </c>
      <c r="H36" s="95">
        <v>1800</v>
      </c>
      <c r="I36" s="98"/>
      <c r="J36" s="95"/>
      <c r="K36" s="91">
        <v>0.3</v>
      </c>
      <c r="L36" s="91">
        <v>1</v>
      </c>
      <c r="M36" s="171">
        <v>3000</v>
      </c>
      <c r="N36" s="93">
        <v>10000</v>
      </c>
      <c r="O36" s="93">
        <v>2100</v>
      </c>
      <c r="P36" s="95">
        <v>900</v>
      </c>
      <c r="Q36" s="95">
        <v>7000</v>
      </c>
      <c r="R36" s="95">
        <f t="shared" si="26"/>
        <v>300</v>
      </c>
      <c r="S36" s="95">
        <f t="shared" si="26"/>
        <v>900</v>
      </c>
      <c r="T36" s="95">
        <f t="shared" si="26"/>
        <v>7000</v>
      </c>
      <c r="U36" s="95">
        <f t="shared" si="27"/>
        <v>8400</v>
      </c>
      <c r="V36" s="95">
        <f t="shared" si="0"/>
        <v>3600</v>
      </c>
      <c r="W36" s="95">
        <f t="shared" si="0"/>
        <v>28000</v>
      </c>
      <c r="X36" s="93">
        <f t="shared" si="2"/>
        <v>7200</v>
      </c>
      <c r="Y36" s="93">
        <f t="shared" si="2"/>
        <v>0</v>
      </c>
      <c r="Z36" s="93">
        <f t="shared" si="2"/>
        <v>0</v>
      </c>
      <c r="AA36" s="97">
        <f t="shared" si="3"/>
        <v>1200</v>
      </c>
      <c r="AB36" s="95">
        <f t="shared" si="28"/>
        <v>3600</v>
      </c>
      <c r="AC36" s="95">
        <f t="shared" si="28"/>
        <v>28000</v>
      </c>
    </row>
    <row r="37" spans="1:29" s="42" customFormat="1" ht="29.25" x14ac:dyDescent="0.25">
      <c r="A37" s="91">
        <v>3</v>
      </c>
      <c r="B37" s="66" t="s">
        <v>24</v>
      </c>
      <c r="C37" s="32"/>
      <c r="D37" s="32"/>
      <c r="E37" s="85"/>
      <c r="F37" s="85">
        <f>F38+F39</f>
        <v>1650</v>
      </c>
      <c r="G37" s="116">
        <f t="shared" ref="G37:J37" si="29">G38+G39</f>
        <v>1650</v>
      </c>
      <c r="H37" s="85">
        <f t="shared" si="29"/>
        <v>0</v>
      </c>
      <c r="I37" s="85">
        <f t="shared" si="29"/>
        <v>0</v>
      </c>
      <c r="J37" s="85">
        <f t="shared" si="29"/>
        <v>0</v>
      </c>
      <c r="K37" s="91"/>
      <c r="L37" s="91"/>
      <c r="M37" s="91"/>
      <c r="N37" s="93">
        <f>N38+N39</f>
        <v>180</v>
      </c>
      <c r="O37" s="93">
        <f>O38+O39</f>
        <v>130</v>
      </c>
      <c r="P37" s="95"/>
      <c r="Q37" s="95">
        <f>Q38+Q39</f>
        <v>50</v>
      </c>
      <c r="R37" s="95">
        <f t="shared" si="26"/>
        <v>130</v>
      </c>
      <c r="S37" s="95">
        <f t="shared" si="26"/>
        <v>0</v>
      </c>
      <c r="T37" s="95">
        <f t="shared" si="26"/>
        <v>50</v>
      </c>
      <c r="U37" s="95">
        <f t="shared" si="27"/>
        <v>520</v>
      </c>
      <c r="V37" s="95">
        <f t="shared" si="0"/>
        <v>0</v>
      </c>
      <c r="W37" s="95">
        <f t="shared" si="0"/>
        <v>200</v>
      </c>
      <c r="X37" s="93">
        <f t="shared" si="2"/>
        <v>0</v>
      </c>
      <c r="Y37" s="93">
        <f t="shared" si="2"/>
        <v>0</v>
      </c>
      <c r="Z37" s="93">
        <f t="shared" si="2"/>
        <v>0</v>
      </c>
      <c r="AA37" s="97">
        <f t="shared" si="3"/>
        <v>520</v>
      </c>
      <c r="AB37" s="95">
        <f t="shared" si="28"/>
        <v>0</v>
      </c>
      <c r="AC37" s="95">
        <f t="shared" si="28"/>
        <v>200</v>
      </c>
    </row>
    <row r="38" spans="1:29" x14ac:dyDescent="0.25">
      <c r="A38" s="36" t="s">
        <v>61</v>
      </c>
      <c r="B38" s="76" t="s">
        <v>25</v>
      </c>
      <c r="C38" s="76" t="s">
        <v>54</v>
      </c>
      <c r="D38" s="76">
        <v>6</v>
      </c>
      <c r="E38" s="110">
        <v>100</v>
      </c>
      <c r="F38" s="110">
        <f>E38*D38</f>
        <v>600</v>
      </c>
      <c r="G38" s="113">
        <v>600</v>
      </c>
      <c r="H38" s="96"/>
      <c r="I38" s="96"/>
      <c r="J38" s="97"/>
      <c r="K38" s="36" t="s">
        <v>54</v>
      </c>
      <c r="L38" s="36">
        <v>1</v>
      </c>
      <c r="M38" s="36">
        <v>100</v>
      </c>
      <c r="N38" s="175">
        <v>150</v>
      </c>
      <c r="O38" s="175">
        <v>100</v>
      </c>
      <c r="P38" s="97"/>
      <c r="Q38" s="97">
        <v>50</v>
      </c>
      <c r="R38" s="95">
        <f t="shared" si="26"/>
        <v>100</v>
      </c>
      <c r="S38" s="97">
        <f t="shared" si="26"/>
        <v>0</v>
      </c>
      <c r="T38" s="97">
        <f t="shared" si="26"/>
        <v>50</v>
      </c>
      <c r="U38" s="97">
        <f t="shared" si="27"/>
        <v>400</v>
      </c>
      <c r="V38" s="95">
        <f t="shared" si="0"/>
        <v>0</v>
      </c>
      <c r="W38" s="95">
        <f t="shared" si="0"/>
        <v>200</v>
      </c>
      <c r="X38" s="93">
        <f t="shared" si="2"/>
        <v>0</v>
      </c>
      <c r="Y38" s="93">
        <f t="shared" si="2"/>
        <v>0</v>
      </c>
      <c r="Z38" s="93">
        <f t="shared" si="2"/>
        <v>0</v>
      </c>
      <c r="AA38" s="97">
        <f t="shared" si="3"/>
        <v>400</v>
      </c>
      <c r="AB38" s="97">
        <f t="shared" si="28"/>
        <v>0</v>
      </c>
      <c r="AC38" s="97">
        <f t="shared" si="28"/>
        <v>200</v>
      </c>
    </row>
    <row r="39" spans="1:29" ht="30" x14ac:dyDescent="0.25">
      <c r="A39" s="36" t="s">
        <v>62</v>
      </c>
      <c r="B39" s="76" t="s">
        <v>26</v>
      </c>
      <c r="C39" s="109">
        <v>1</v>
      </c>
      <c r="D39" s="76">
        <v>35</v>
      </c>
      <c r="E39" s="110">
        <v>30</v>
      </c>
      <c r="F39" s="110">
        <f>E39*D39</f>
        <v>1050</v>
      </c>
      <c r="G39" s="113">
        <v>1050</v>
      </c>
      <c r="H39" s="150"/>
      <c r="I39" s="96"/>
      <c r="J39" s="97"/>
      <c r="K39" s="36">
        <v>1</v>
      </c>
      <c r="L39" s="36">
        <v>1</v>
      </c>
      <c r="M39" s="36">
        <v>30</v>
      </c>
      <c r="N39" s="175">
        <f>M39*L39</f>
        <v>30</v>
      </c>
      <c r="O39" s="175">
        <v>30</v>
      </c>
      <c r="P39" s="97"/>
      <c r="Q39" s="97"/>
      <c r="R39" s="95">
        <f t="shared" si="26"/>
        <v>30</v>
      </c>
      <c r="S39" s="97">
        <f t="shared" si="26"/>
        <v>0</v>
      </c>
      <c r="T39" s="97">
        <f t="shared" si="26"/>
        <v>0</v>
      </c>
      <c r="U39" s="97">
        <f t="shared" si="27"/>
        <v>120</v>
      </c>
      <c r="V39" s="95">
        <f t="shared" si="0"/>
        <v>0</v>
      </c>
      <c r="W39" s="95">
        <f t="shared" si="0"/>
        <v>0</v>
      </c>
      <c r="X39" s="93">
        <f t="shared" si="2"/>
        <v>0</v>
      </c>
      <c r="Y39" s="93">
        <f t="shared" si="2"/>
        <v>0</v>
      </c>
      <c r="Z39" s="93">
        <f t="shared" si="2"/>
        <v>0</v>
      </c>
      <c r="AA39" s="97">
        <f t="shared" si="3"/>
        <v>120</v>
      </c>
      <c r="AB39" s="97">
        <f t="shared" si="28"/>
        <v>0</v>
      </c>
      <c r="AC39" s="97">
        <f t="shared" si="28"/>
        <v>0</v>
      </c>
    </row>
    <row r="40" spans="1:29" s="42" customFormat="1" ht="29.25" x14ac:dyDescent="0.25">
      <c r="A40" s="91">
        <v>4</v>
      </c>
      <c r="B40" s="66" t="s">
        <v>27</v>
      </c>
      <c r="C40" s="32"/>
      <c r="D40" s="32"/>
      <c r="E40" s="85"/>
      <c r="F40" s="85">
        <f>F41+F42</f>
        <v>7650</v>
      </c>
      <c r="G40" s="190">
        <f>G41+G42</f>
        <v>5450</v>
      </c>
      <c r="H40" s="149">
        <f>H41+H42</f>
        <v>2200</v>
      </c>
      <c r="I40" s="98"/>
      <c r="J40" s="95"/>
      <c r="K40" s="91"/>
      <c r="L40" s="91"/>
      <c r="M40" s="91"/>
      <c r="N40" s="93">
        <f>N41+N42</f>
        <v>1010</v>
      </c>
      <c r="O40" s="93">
        <f>O41+O42</f>
        <v>590</v>
      </c>
      <c r="P40" s="95">
        <f>P41+P42</f>
        <v>210</v>
      </c>
      <c r="Q40" s="95">
        <f>Q41+Q42</f>
        <v>210</v>
      </c>
      <c r="R40" s="95">
        <f t="shared" si="26"/>
        <v>-1610</v>
      </c>
      <c r="S40" s="95">
        <f t="shared" si="26"/>
        <v>210</v>
      </c>
      <c r="T40" s="95">
        <f t="shared" si="26"/>
        <v>210</v>
      </c>
      <c r="U40" s="95">
        <f t="shared" si="27"/>
        <v>2360</v>
      </c>
      <c r="V40" s="95">
        <f t="shared" si="0"/>
        <v>840</v>
      </c>
      <c r="W40" s="95">
        <f t="shared" si="0"/>
        <v>840</v>
      </c>
      <c r="X40" s="93">
        <f t="shared" si="2"/>
        <v>8800</v>
      </c>
      <c r="Y40" s="93">
        <f t="shared" si="2"/>
        <v>0</v>
      </c>
      <c r="Z40" s="93">
        <f t="shared" si="2"/>
        <v>0</v>
      </c>
      <c r="AA40" s="97">
        <f t="shared" si="3"/>
        <v>-6440</v>
      </c>
      <c r="AB40" s="95">
        <f t="shared" si="28"/>
        <v>840</v>
      </c>
      <c r="AC40" s="95">
        <f t="shared" si="28"/>
        <v>840</v>
      </c>
    </row>
    <row r="41" spans="1:29" s="35" customFormat="1" ht="30" x14ac:dyDescent="0.25">
      <c r="A41" s="36" t="s">
        <v>59</v>
      </c>
      <c r="B41" s="67" t="s">
        <v>85</v>
      </c>
      <c r="C41" s="109">
        <v>1</v>
      </c>
      <c r="D41" s="76">
        <v>18</v>
      </c>
      <c r="E41" s="110">
        <v>53</v>
      </c>
      <c r="F41" s="110">
        <v>950</v>
      </c>
      <c r="G41" s="113">
        <v>750</v>
      </c>
      <c r="H41" s="97">
        <v>200</v>
      </c>
      <c r="I41" s="150"/>
      <c r="J41" s="97"/>
      <c r="K41" s="36">
        <v>1</v>
      </c>
      <c r="L41" s="36">
        <v>2</v>
      </c>
      <c r="M41" s="36">
        <v>50</v>
      </c>
      <c r="N41" s="175">
        <f>M41*L41</f>
        <v>100</v>
      </c>
      <c r="O41" s="175">
        <v>100</v>
      </c>
      <c r="P41" s="97"/>
      <c r="Q41" s="97"/>
      <c r="R41" s="95">
        <f t="shared" si="26"/>
        <v>-100</v>
      </c>
      <c r="S41" s="97">
        <f t="shared" si="26"/>
        <v>0</v>
      </c>
      <c r="T41" s="97">
        <f t="shared" si="26"/>
        <v>0</v>
      </c>
      <c r="U41" s="97">
        <f>O41*5</f>
        <v>500</v>
      </c>
      <c r="V41" s="95">
        <f t="shared" si="0"/>
        <v>0</v>
      </c>
      <c r="W41" s="95">
        <f t="shared" si="0"/>
        <v>0</v>
      </c>
      <c r="X41" s="93">
        <f t="shared" si="2"/>
        <v>800</v>
      </c>
      <c r="Y41" s="93">
        <f t="shared" si="2"/>
        <v>0</v>
      </c>
      <c r="Z41" s="93">
        <f t="shared" si="2"/>
        <v>0</v>
      </c>
      <c r="AA41" s="97">
        <f t="shared" si="3"/>
        <v>-300</v>
      </c>
      <c r="AB41" s="97">
        <f t="shared" si="28"/>
        <v>0</v>
      </c>
      <c r="AC41" s="97">
        <f t="shared" si="28"/>
        <v>0</v>
      </c>
    </row>
    <row r="42" spans="1:29" s="35" customFormat="1" ht="30" x14ac:dyDescent="0.25">
      <c r="A42" s="36" t="s">
        <v>60</v>
      </c>
      <c r="B42" s="67" t="s">
        <v>55</v>
      </c>
      <c r="C42" s="76" t="s">
        <v>54</v>
      </c>
      <c r="D42" s="76">
        <v>18</v>
      </c>
      <c r="E42" s="110"/>
      <c r="F42" s="110">
        <f>F43+F44</f>
        <v>6700</v>
      </c>
      <c r="G42" s="182">
        <f>G43+G44</f>
        <v>4700</v>
      </c>
      <c r="H42" s="97">
        <f>H43+H44</f>
        <v>2000</v>
      </c>
      <c r="I42" s="96"/>
      <c r="J42" s="97"/>
      <c r="K42" s="36" t="s">
        <v>56</v>
      </c>
      <c r="L42" s="36"/>
      <c r="M42" s="36"/>
      <c r="N42" s="175">
        <f>N43+N44</f>
        <v>910</v>
      </c>
      <c r="O42" s="175">
        <f>O43+O44</f>
        <v>490</v>
      </c>
      <c r="P42" s="97">
        <f>P43+P44</f>
        <v>210</v>
      </c>
      <c r="Q42" s="97">
        <f>Q43+Q44</f>
        <v>210</v>
      </c>
      <c r="R42" s="95">
        <f t="shared" si="26"/>
        <v>-1510</v>
      </c>
      <c r="S42" s="97">
        <f t="shared" si="26"/>
        <v>210</v>
      </c>
      <c r="T42" s="97">
        <f t="shared" si="26"/>
        <v>210</v>
      </c>
      <c r="U42" s="97">
        <f>O42*4</f>
        <v>1960</v>
      </c>
      <c r="V42" s="95">
        <f t="shared" si="0"/>
        <v>840</v>
      </c>
      <c r="W42" s="95">
        <f t="shared" si="0"/>
        <v>840</v>
      </c>
      <c r="X42" s="93">
        <f t="shared" si="2"/>
        <v>8000</v>
      </c>
      <c r="Y42" s="93">
        <f t="shared" si="2"/>
        <v>0</v>
      </c>
      <c r="Z42" s="93">
        <f t="shared" si="2"/>
        <v>0</v>
      </c>
      <c r="AA42" s="97">
        <f t="shared" si="3"/>
        <v>-6040</v>
      </c>
      <c r="AB42" s="97">
        <f t="shared" si="28"/>
        <v>840</v>
      </c>
      <c r="AC42" s="97">
        <f t="shared" si="28"/>
        <v>840</v>
      </c>
    </row>
    <row r="43" spans="1:29" x14ac:dyDescent="0.25">
      <c r="A43" s="36" t="s">
        <v>57</v>
      </c>
      <c r="B43" s="67" t="s">
        <v>6</v>
      </c>
      <c r="C43" s="76"/>
      <c r="D43" s="76">
        <v>6</v>
      </c>
      <c r="E43" s="110">
        <v>600</v>
      </c>
      <c r="F43" s="110">
        <v>3600</v>
      </c>
      <c r="G43" s="113">
        <v>2500</v>
      </c>
      <c r="H43" s="97">
        <v>1100</v>
      </c>
      <c r="I43" s="96"/>
      <c r="J43" s="97"/>
      <c r="K43" s="36"/>
      <c r="L43" s="36">
        <v>1</v>
      </c>
      <c r="M43" s="36">
        <v>500</v>
      </c>
      <c r="N43" s="175">
        <v>650</v>
      </c>
      <c r="O43" s="175">
        <v>350</v>
      </c>
      <c r="P43" s="97">
        <v>150</v>
      </c>
      <c r="Q43" s="97">
        <v>150</v>
      </c>
      <c r="R43" s="95">
        <f t="shared" si="26"/>
        <v>-750</v>
      </c>
      <c r="S43" s="97">
        <f t="shared" si="26"/>
        <v>150</v>
      </c>
      <c r="T43" s="97">
        <f t="shared" si="26"/>
        <v>150</v>
      </c>
      <c r="U43" s="97">
        <f>O43*4</f>
        <v>1400</v>
      </c>
      <c r="V43" s="95">
        <f t="shared" si="0"/>
        <v>600</v>
      </c>
      <c r="W43" s="95">
        <f t="shared" si="0"/>
        <v>600</v>
      </c>
      <c r="X43" s="93">
        <f t="shared" si="2"/>
        <v>4400</v>
      </c>
      <c r="Y43" s="93">
        <f t="shared" si="2"/>
        <v>0</v>
      </c>
      <c r="Z43" s="93">
        <f t="shared" si="2"/>
        <v>0</v>
      </c>
      <c r="AA43" s="97">
        <f t="shared" si="3"/>
        <v>-3000</v>
      </c>
      <c r="AB43" s="97">
        <f t="shared" si="28"/>
        <v>600</v>
      </c>
      <c r="AC43" s="97">
        <f t="shared" si="28"/>
        <v>600</v>
      </c>
    </row>
    <row r="44" spans="1:29" x14ac:dyDescent="0.25">
      <c r="A44" s="36" t="s">
        <v>58</v>
      </c>
      <c r="B44" s="67" t="s">
        <v>84</v>
      </c>
      <c r="C44" s="76"/>
      <c r="D44" s="76">
        <v>12</v>
      </c>
      <c r="E44" s="110">
        <v>258</v>
      </c>
      <c r="F44" s="110">
        <v>3100</v>
      </c>
      <c r="G44" s="113">
        <v>2200</v>
      </c>
      <c r="H44" s="97">
        <v>900</v>
      </c>
      <c r="I44" s="96"/>
      <c r="J44" s="97"/>
      <c r="K44" s="36"/>
      <c r="L44" s="36">
        <v>1</v>
      </c>
      <c r="M44" s="36">
        <v>200</v>
      </c>
      <c r="N44" s="175">
        <v>260</v>
      </c>
      <c r="O44" s="175">
        <v>140</v>
      </c>
      <c r="P44" s="97">
        <v>60</v>
      </c>
      <c r="Q44" s="97">
        <v>60</v>
      </c>
      <c r="R44" s="95">
        <f>O44-H44</f>
        <v>-760</v>
      </c>
      <c r="S44" s="97">
        <f t="shared" si="26"/>
        <v>60</v>
      </c>
      <c r="T44" s="97">
        <f t="shared" si="26"/>
        <v>60</v>
      </c>
      <c r="U44" s="97">
        <f>O44*4</f>
        <v>560</v>
      </c>
      <c r="V44" s="95">
        <f t="shared" si="0"/>
        <v>240</v>
      </c>
      <c r="W44" s="95">
        <f t="shared" si="0"/>
        <v>240</v>
      </c>
      <c r="X44" s="93">
        <f t="shared" si="2"/>
        <v>3600</v>
      </c>
      <c r="Y44" s="93">
        <f t="shared" si="2"/>
        <v>0</v>
      </c>
      <c r="Z44" s="93">
        <f t="shared" si="2"/>
        <v>0</v>
      </c>
      <c r="AA44" s="97">
        <f t="shared" si="3"/>
        <v>-3040</v>
      </c>
      <c r="AB44" s="97">
        <f t="shared" si="28"/>
        <v>240</v>
      </c>
      <c r="AC44" s="97">
        <f t="shared" si="28"/>
        <v>240</v>
      </c>
    </row>
    <row r="45" spans="1:29" s="42" customFormat="1" ht="43.5" x14ac:dyDescent="0.25">
      <c r="A45" s="91">
        <v>5</v>
      </c>
      <c r="B45" s="66" t="s">
        <v>30</v>
      </c>
      <c r="C45" s="94">
        <v>0.4</v>
      </c>
      <c r="D45" s="32">
        <v>18</v>
      </c>
      <c r="E45" s="85">
        <v>200</v>
      </c>
      <c r="F45" s="85">
        <v>3500</v>
      </c>
      <c r="G45" s="116">
        <v>3500</v>
      </c>
      <c r="H45" s="98"/>
      <c r="I45" s="98"/>
      <c r="J45" s="95"/>
      <c r="K45" s="54">
        <f>C45</f>
        <v>0.4</v>
      </c>
      <c r="L45" s="91">
        <v>2</v>
      </c>
      <c r="M45" s="91">
        <v>200</v>
      </c>
      <c r="N45" s="93">
        <v>1000</v>
      </c>
      <c r="O45" s="93">
        <v>280</v>
      </c>
      <c r="P45" s="95">
        <v>120</v>
      </c>
      <c r="Q45" s="95">
        <v>600</v>
      </c>
      <c r="R45" s="95">
        <f t="shared" si="26"/>
        <v>280</v>
      </c>
      <c r="S45" s="95">
        <f t="shared" si="26"/>
        <v>120</v>
      </c>
      <c r="T45" s="95">
        <f t="shared" si="26"/>
        <v>600</v>
      </c>
      <c r="U45" s="95">
        <f>O45*4</f>
        <v>1120</v>
      </c>
      <c r="V45" s="95">
        <f>P45*4</f>
        <v>480</v>
      </c>
      <c r="W45" s="95">
        <f>Q45*4</f>
        <v>2400</v>
      </c>
      <c r="X45" s="93">
        <f t="shared" si="2"/>
        <v>0</v>
      </c>
      <c r="Y45" s="93">
        <f t="shared" si="2"/>
        <v>0</v>
      </c>
      <c r="Z45" s="93">
        <f t="shared" si="2"/>
        <v>0</v>
      </c>
      <c r="AA45" s="97">
        <f t="shared" si="3"/>
        <v>1120</v>
      </c>
      <c r="AB45" s="95">
        <f>V45-Y45</f>
        <v>480</v>
      </c>
      <c r="AC45" s="95">
        <f>W45-Z45</f>
        <v>2400</v>
      </c>
    </row>
    <row r="46" spans="1:29" s="68" customFormat="1" ht="24" customHeight="1" x14ac:dyDescent="0.2">
      <c r="A46" s="91"/>
      <c r="B46" s="51" t="s">
        <v>31</v>
      </c>
      <c r="C46" s="32"/>
      <c r="D46" s="32"/>
      <c r="E46" s="85"/>
      <c r="F46" s="124">
        <f>F45+F40+F37+F36+F33+F27+F16+F15+F13+F9+F8</f>
        <v>52300</v>
      </c>
      <c r="G46" s="124">
        <f>G45+G40+G37+G36+G33+G27+G16+G15+G13+G9+G8</f>
        <v>19500</v>
      </c>
      <c r="H46" s="124">
        <f>H45+H40+H37+H36+H33+H27+H16+H15+H13+H9+H8</f>
        <v>14100</v>
      </c>
      <c r="I46" s="124">
        <f>I45+I40+I37+I36+I33+I27+I16+I15+I13+I9+I8</f>
        <v>0</v>
      </c>
      <c r="J46" s="124">
        <f>J45+J40+J37+J36+J33+J27+J16+J15+J13+J9+J8</f>
        <v>18700</v>
      </c>
      <c r="K46" s="93"/>
      <c r="L46" s="93"/>
      <c r="M46" s="93"/>
      <c r="N46" s="148">
        <f t="shared" ref="N46:AC46" si="30">N45+N40+N37+N36+N33+N27+N16+N15+N13+N9+N8</f>
        <v>24360</v>
      </c>
      <c r="O46" s="148">
        <f t="shared" si="30"/>
        <v>8329.5</v>
      </c>
      <c r="P46" s="124">
        <f t="shared" si="30"/>
        <v>3085.5</v>
      </c>
      <c r="Q46" s="124">
        <f t="shared" si="30"/>
        <v>13545</v>
      </c>
      <c r="R46" s="127">
        <f t="shared" si="30"/>
        <v>-5982.5</v>
      </c>
      <c r="S46" s="127">
        <f t="shared" si="30"/>
        <v>1727.5</v>
      </c>
      <c r="T46" s="127">
        <f t="shared" si="30"/>
        <v>4921.6666666666679</v>
      </c>
      <c r="U46" s="192">
        <f t="shared" si="30"/>
        <v>33318</v>
      </c>
      <c r="V46" s="192">
        <f t="shared" si="30"/>
        <v>12342</v>
      </c>
      <c r="W46" s="192">
        <f t="shared" si="30"/>
        <v>54180</v>
      </c>
      <c r="X46" s="192">
        <f t="shared" si="30"/>
        <v>56400</v>
      </c>
      <c r="Y46" s="192">
        <f t="shared" si="30"/>
        <v>0</v>
      </c>
      <c r="Z46" s="192">
        <f t="shared" si="30"/>
        <v>74800</v>
      </c>
      <c r="AA46" s="192">
        <f t="shared" si="30"/>
        <v>-23082</v>
      </c>
      <c r="AB46" s="192">
        <f t="shared" si="30"/>
        <v>6210</v>
      </c>
      <c r="AC46" s="192">
        <f t="shared" si="30"/>
        <v>6326.6666666666697</v>
      </c>
    </row>
    <row r="47" spans="1:29" ht="32.25" customHeight="1" x14ac:dyDescent="0.25">
      <c r="A47" s="69"/>
      <c r="B47" s="201" t="s">
        <v>50</v>
      </c>
      <c r="C47" s="202"/>
      <c r="D47" s="202"/>
      <c r="E47" s="202"/>
      <c r="F47" s="202"/>
      <c r="G47" s="202"/>
      <c r="H47" s="202"/>
      <c r="I47" s="202"/>
      <c r="J47" s="202"/>
      <c r="K47" s="202"/>
      <c r="L47" s="202"/>
      <c r="M47" s="202"/>
      <c r="N47" s="202"/>
      <c r="O47" s="176"/>
      <c r="P47" s="70"/>
      <c r="Q47" s="70"/>
      <c r="R47" s="71"/>
      <c r="S47" s="70"/>
      <c r="T47" s="70"/>
      <c r="U47" s="70"/>
      <c r="V47" s="70"/>
      <c r="W47" s="70"/>
      <c r="X47" s="70"/>
      <c r="Y47" s="70"/>
      <c r="Z47" s="70"/>
      <c r="AA47" s="70"/>
      <c r="AB47" s="70"/>
      <c r="AC47" s="70"/>
    </row>
  </sheetData>
  <mergeCells count="19">
    <mergeCell ref="B2:T2"/>
    <mergeCell ref="A4:A6"/>
    <mergeCell ref="B4:B6"/>
    <mergeCell ref="C4:J4"/>
    <mergeCell ref="K4:Q4"/>
    <mergeCell ref="R4:T5"/>
    <mergeCell ref="X5:Z5"/>
    <mergeCell ref="AA5:AC5"/>
    <mergeCell ref="B47:N47"/>
    <mergeCell ref="U4:AC4"/>
    <mergeCell ref="C5:C6"/>
    <mergeCell ref="D5:D6"/>
    <mergeCell ref="E5:E6"/>
    <mergeCell ref="F5:J5"/>
    <mergeCell ref="K5:K6"/>
    <mergeCell ref="L5:L6"/>
    <mergeCell ref="M5:M6"/>
    <mergeCell ref="N5:Q5"/>
    <mergeCell ref="U5:W5"/>
  </mergeCells>
  <pageMargins left="0.23622047244094491" right="0.23622047244094491" top="0.31496062992125984" bottom="0.31496062992125984"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48"/>
  <sheetViews>
    <sheetView topLeftCell="D1" workbookViewId="0">
      <pane ySplit="6" topLeftCell="A35" activePane="bottomLeft" state="frozen"/>
      <selection activeCell="E1" sqref="E1"/>
      <selection pane="bottomLeft" activeCell="O47" sqref="O47"/>
    </sheetView>
  </sheetViews>
  <sheetFormatPr defaultColWidth="9.140625" defaultRowHeight="15" x14ac:dyDescent="0.25"/>
  <cols>
    <col min="1" max="1" width="7.42578125" style="61" customWidth="1"/>
    <col min="2" max="2" width="41.140625" style="72" customWidth="1"/>
    <col min="3" max="3" width="8.7109375" style="73" customWidth="1"/>
    <col min="4" max="4" width="8.42578125" style="74" customWidth="1"/>
    <col min="5" max="5" width="10.140625" style="86" customWidth="1"/>
    <col min="6" max="6" width="9.42578125" style="62" customWidth="1"/>
    <col min="7" max="7" width="8.7109375" style="191" customWidth="1"/>
    <col min="8" max="8" width="10.42578125" style="39" bestFit="1" customWidth="1"/>
    <col min="9" max="9" width="7.7109375" style="39" customWidth="1"/>
    <col min="10" max="10" width="9" style="62" customWidth="1"/>
    <col min="11" max="12" width="9.140625" style="90"/>
    <col min="13" max="13" width="10.5703125" style="90" customWidth="1"/>
    <col min="14" max="14" width="8.5703125" style="177" customWidth="1"/>
    <col min="15" max="15" width="8" style="177" customWidth="1"/>
    <col min="16" max="16" width="8.140625" style="62" customWidth="1"/>
    <col min="17" max="17" width="9.7109375" style="62" customWidth="1"/>
    <col min="18" max="18" width="9.5703125" style="75" customWidth="1"/>
    <col min="19" max="19" width="9.28515625" style="62" customWidth="1"/>
    <col min="20" max="20" width="9.140625" style="62" customWidth="1"/>
    <col min="21" max="24" width="8.85546875" style="62" customWidth="1"/>
    <col min="25" max="25" width="8" style="62" customWidth="1"/>
    <col min="26" max="26" width="9.85546875" style="62" bestFit="1" customWidth="1"/>
    <col min="27" max="27" width="9.42578125" style="62" bestFit="1" customWidth="1"/>
    <col min="28" max="28" width="7.7109375" style="62" bestFit="1" customWidth="1"/>
    <col min="29" max="29" width="9.42578125" style="62" bestFit="1" customWidth="1"/>
    <col min="30" max="16384" width="9.140625" style="39"/>
  </cols>
  <sheetData>
    <row r="2" spans="1:29" ht="30.75" customHeight="1" x14ac:dyDescent="0.25">
      <c r="B2" s="214" t="s">
        <v>5</v>
      </c>
      <c r="C2" s="214"/>
      <c r="D2" s="214"/>
      <c r="E2" s="214"/>
      <c r="F2" s="214"/>
      <c r="G2" s="214"/>
      <c r="H2" s="214"/>
      <c r="I2" s="214"/>
      <c r="J2" s="214"/>
      <c r="K2" s="214"/>
      <c r="L2" s="214"/>
      <c r="M2" s="214"/>
      <c r="N2" s="214"/>
      <c r="O2" s="214"/>
      <c r="P2" s="214"/>
      <c r="Q2" s="214"/>
      <c r="R2" s="214"/>
      <c r="S2" s="214"/>
      <c r="T2" s="214"/>
    </row>
    <row r="4" spans="1:29" s="130" customFormat="1" ht="27" customHeight="1" x14ac:dyDescent="0.25">
      <c r="A4" s="215" t="s">
        <v>0</v>
      </c>
      <c r="B4" s="216" t="s">
        <v>1</v>
      </c>
      <c r="C4" s="217" t="s">
        <v>36</v>
      </c>
      <c r="D4" s="218"/>
      <c r="E4" s="218"/>
      <c r="F4" s="218"/>
      <c r="G4" s="218"/>
      <c r="H4" s="218"/>
      <c r="I4" s="218"/>
      <c r="J4" s="219"/>
      <c r="K4" s="217" t="s">
        <v>91</v>
      </c>
      <c r="L4" s="218"/>
      <c r="M4" s="218"/>
      <c r="N4" s="218"/>
      <c r="O4" s="218"/>
      <c r="P4" s="218"/>
      <c r="Q4" s="219"/>
      <c r="R4" s="220" t="s">
        <v>40</v>
      </c>
      <c r="S4" s="221"/>
      <c r="T4" s="222"/>
      <c r="U4" s="203" t="s">
        <v>89</v>
      </c>
      <c r="V4" s="203"/>
      <c r="W4" s="203"/>
      <c r="X4" s="203"/>
      <c r="Y4" s="203"/>
      <c r="Z4" s="203"/>
      <c r="AA4" s="203"/>
      <c r="AB4" s="203"/>
      <c r="AC4" s="203"/>
    </row>
    <row r="5" spans="1:29" s="65" customFormat="1" ht="48.75" customHeight="1" x14ac:dyDescent="0.25">
      <c r="A5" s="215"/>
      <c r="B5" s="216"/>
      <c r="C5" s="204" t="s">
        <v>32</v>
      </c>
      <c r="D5" s="204" t="s">
        <v>33</v>
      </c>
      <c r="E5" s="206" t="s">
        <v>35</v>
      </c>
      <c r="F5" s="208" t="s">
        <v>34</v>
      </c>
      <c r="G5" s="209"/>
      <c r="H5" s="209"/>
      <c r="I5" s="209"/>
      <c r="J5" s="210"/>
      <c r="K5" s="204" t="s">
        <v>32</v>
      </c>
      <c r="L5" s="204" t="s">
        <v>33</v>
      </c>
      <c r="M5" s="204" t="s">
        <v>35</v>
      </c>
      <c r="N5" s="211" t="s">
        <v>34</v>
      </c>
      <c r="O5" s="212"/>
      <c r="P5" s="212"/>
      <c r="Q5" s="213"/>
      <c r="R5" s="223"/>
      <c r="S5" s="224"/>
      <c r="T5" s="225"/>
      <c r="U5" s="200" t="s">
        <v>46</v>
      </c>
      <c r="V5" s="200"/>
      <c r="W5" s="200"/>
      <c r="X5" s="200" t="s">
        <v>97</v>
      </c>
      <c r="Y5" s="200"/>
      <c r="Z5" s="200"/>
      <c r="AA5" s="200" t="s">
        <v>7</v>
      </c>
      <c r="AB5" s="200"/>
      <c r="AC5" s="200"/>
    </row>
    <row r="6" spans="1:29" s="128" customFormat="1" ht="39.75" customHeight="1" x14ac:dyDescent="0.25">
      <c r="A6" s="215"/>
      <c r="B6" s="216"/>
      <c r="C6" s="205"/>
      <c r="D6" s="205"/>
      <c r="E6" s="207"/>
      <c r="F6" s="84" t="s">
        <v>38</v>
      </c>
      <c r="G6" s="179" t="s">
        <v>96</v>
      </c>
      <c r="H6" s="51" t="s">
        <v>2</v>
      </c>
      <c r="I6" s="51" t="s">
        <v>3</v>
      </c>
      <c r="J6" s="84" t="s">
        <v>4</v>
      </c>
      <c r="K6" s="205"/>
      <c r="L6" s="205"/>
      <c r="M6" s="205"/>
      <c r="N6" s="129" t="s">
        <v>39</v>
      </c>
      <c r="O6" s="129" t="s">
        <v>2</v>
      </c>
      <c r="P6" s="84" t="s">
        <v>3</v>
      </c>
      <c r="Q6" s="84" t="s">
        <v>4</v>
      </c>
      <c r="R6" s="84" t="s">
        <v>2</v>
      </c>
      <c r="S6" s="84" t="s">
        <v>3</v>
      </c>
      <c r="T6" s="84" t="s">
        <v>4</v>
      </c>
      <c r="U6" s="84" t="s">
        <v>2</v>
      </c>
      <c r="V6" s="84" t="s">
        <v>3</v>
      </c>
      <c r="W6" s="84" t="s">
        <v>4</v>
      </c>
      <c r="X6" s="84" t="s">
        <v>2</v>
      </c>
      <c r="Y6" s="84" t="s">
        <v>3</v>
      </c>
      <c r="Z6" s="84" t="s">
        <v>4</v>
      </c>
      <c r="AA6" s="84" t="s">
        <v>2</v>
      </c>
      <c r="AB6" s="84" t="s">
        <v>3</v>
      </c>
      <c r="AC6" s="84" t="s">
        <v>4</v>
      </c>
    </row>
    <row r="7" spans="1:29" s="60" customFormat="1" ht="36.75" customHeight="1" x14ac:dyDescent="0.25">
      <c r="A7" s="63" t="s">
        <v>8</v>
      </c>
      <c r="B7" s="58" t="s">
        <v>9</v>
      </c>
      <c r="C7" s="51"/>
      <c r="D7" s="51"/>
      <c r="E7" s="84"/>
      <c r="F7" s="57"/>
      <c r="G7" s="180"/>
      <c r="H7" s="31"/>
      <c r="I7" s="31"/>
      <c r="J7" s="57"/>
      <c r="K7" s="91"/>
      <c r="L7" s="91"/>
      <c r="M7" s="91"/>
      <c r="N7" s="93"/>
      <c r="O7" s="93"/>
      <c r="P7" s="57"/>
      <c r="Q7" s="57"/>
      <c r="R7" s="57"/>
      <c r="S7" s="57"/>
      <c r="T7" s="57"/>
      <c r="U7" s="57"/>
      <c r="V7" s="59">
        <f t="shared" ref="V7:V45" si="0">P7*4</f>
        <v>0</v>
      </c>
      <c r="W7" s="59">
        <f t="shared" ref="W7:W45" si="1">Q7*4</f>
        <v>0</v>
      </c>
      <c r="X7" s="57">
        <f>H7*4</f>
        <v>0</v>
      </c>
      <c r="Y7" s="93">
        <f t="shared" ref="Y7:Z7" si="2">I7*4</f>
        <v>0</v>
      </c>
      <c r="Z7" s="93">
        <f t="shared" si="2"/>
        <v>0</v>
      </c>
      <c r="AA7" s="57"/>
      <c r="AB7" s="57"/>
      <c r="AC7" s="57"/>
    </row>
    <row r="8" spans="1:29" ht="71.25" x14ac:dyDescent="0.25">
      <c r="A8" s="63">
        <v>1</v>
      </c>
      <c r="B8" s="58" t="s">
        <v>41</v>
      </c>
      <c r="C8" s="94">
        <v>1</v>
      </c>
      <c r="D8" s="32">
        <v>24</v>
      </c>
      <c r="E8" s="85">
        <v>50</v>
      </c>
      <c r="F8" s="95">
        <v>950</v>
      </c>
      <c r="G8" s="181">
        <v>950</v>
      </c>
      <c r="H8" s="96"/>
      <c r="I8" s="96"/>
      <c r="J8" s="97"/>
      <c r="K8" s="54">
        <v>1</v>
      </c>
      <c r="L8" s="91">
        <v>4</v>
      </c>
      <c r="M8" s="91">
        <v>50</v>
      </c>
      <c r="N8" s="93">
        <f>M8*L8</f>
        <v>200</v>
      </c>
      <c r="O8" s="93">
        <v>200</v>
      </c>
      <c r="P8" s="97"/>
      <c r="Q8" s="97"/>
      <c r="R8" s="97"/>
      <c r="S8" s="97"/>
      <c r="T8" s="97"/>
      <c r="U8" s="99">
        <f>O8*4</f>
        <v>800</v>
      </c>
      <c r="V8" s="95">
        <f t="shared" si="0"/>
        <v>0</v>
      </c>
      <c r="W8" s="95">
        <f t="shared" si="1"/>
        <v>0</v>
      </c>
      <c r="X8" s="93">
        <f t="shared" ref="X8:X46" si="3">H8*4</f>
        <v>0</v>
      </c>
      <c r="Y8" s="93">
        <f t="shared" ref="Y8:Y46" si="4">I8*4</f>
        <v>0</v>
      </c>
      <c r="Z8" s="93">
        <f t="shared" ref="Z8:Z46" si="5">J8*4</f>
        <v>0</v>
      </c>
      <c r="AA8" s="97">
        <f t="shared" ref="AA8:AA15" si="6">U8-X8</f>
        <v>800</v>
      </c>
      <c r="AB8" s="100"/>
      <c r="AC8" s="100">
        <v>0</v>
      </c>
    </row>
    <row r="9" spans="1:29" s="42" customFormat="1" ht="28.5" x14ac:dyDescent="0.25">
      <c r="A9" s="63">
        <v>2</v>
      </c>
      <c r="B9" s="64" t="s">
        <v>86</v>
      </c>
      <c r="C9" s="94">
        <v>0.5</v>
      </c>
      <c r="D9" s="32">
        <v>50</v>
      </c>
      <c r="E9" s="85">
        <v>1200</v>
      </c>
      <c r="F9" s="95">
        <v>1200</v>
      </c>
      <c r="G9" s="181"/>
      <c r="H9" s="98">
        <v>600</v>
      </c>
      <c r="I9" s="98"/>
      <c r="J9" s="95">
        <v>600</v>
      </c>
      <c r="K9" s="54">
        <v>0.4</v>
      </c>
      <c r="L9" s="160"/>
      <c r="M9" s="160"/>
      <c r="N9" s="172"/>
      <c r="O9" s="172"/>
      <c r="P9" s="102"/>
      <c r="Q9" s="102"/>
      <c r="R9" s="102"/>
      <c r="S9" s="102"/>
      <c r="T9" s="102"/>
      <c r="U9" s="102"/>
      <c r="V9" s="95">
        <f t="shared" si="0"/>
        <v>0</v>
      </c>
      <c r="W9" s="95">
        <f t="shared" si="1"/>
        <v>0</v>
      </c>
      <c r="X9" s="93">
        <f t="shared" si="3"/>
        <v>2400</v>
      </c>
      <c r="Y9" s="93">
        <f t="shared" si="4"/>
        <v>0</v>
      </c>
      <c r="Z9" s="93">
        <f t="shared" si="5"/>
        <v>2400</v>
      </c>
      <c r="AA9" s="97">
        <f t="shared" si="6"/>
        <v>-2400</v>
      </c>
      <c r="AB9" s="102"/>
      <c r="AC9" s="102"/>
    </row>
    <row r="10" spans="1:29" s="35" customFormat="1" ht="30" x14ac:dyDescent="0.25">
      <c r="A10" s="36" t="s">
        <v>51</v>
      </c>
      <c r="B10" s="78" t="s">
        <v>11</v>
      </c>
      <c r="C10" s="94">
        <v>0.5</v>
      </c>
      <c r="D10" s="32">
        <v>40</v>
      </c>
      <c r="E10" s="85"/>
      <c r="F10" s="97"/>
      <c r="G10" s="182"/>
      <c r="H10" s="96"/>
      <c r="I10" s="96"/>
      <c r="J10" s="97"/>
      <c r="K10" s="151">
        <v>0.4</v>
      </c>
      <c r="L10" s="161"/>
      <c r="M10" s="161"/>
      <c r="N10" s="173"/>
      <c r="O10" s="173"/>
      <c r="P10" s="103"/>
      <c r="Q10" s="103"/>
      <c r="R10" s="104"/>
      <c r="S10" s="103"/>
      <c r="T10" s="103"/>
      <c r="U10" s="103"/>
      <c r="V10" s="95">
        <f t="shared" si="0"/>
        <v>0</v>
      </c>
      <c r="W10" s="95">
        <f t="shared" si="1"/>
        <v>0</v>
      </c>
      <c r="X10" s="93">
        <f t="shared" si="3"/>
        <v>0</v>
      </c>
      <c r="Y10" s="93">
        <f t="shared" si="4"/>
        <v>0</v>
      </c>
      <c r="Z10" s="93">
        <f t="shared" si="5"/>
        <v>0</v>
      </c>
      <c r="AA10" s="97">
        <f t="shared" si="6"/>
        <v>0</v>
      </c>
      <c r="AB10" s="103"/>
      <c r="AC10" s="103"/>
    </row>
    <row r="11" spans="1:29" s="35" customFormat="1" ht="30" x14ac:dyDescent="0.25">
      <c r="A11" s="36" t="s">
        <v>52</v>
      </c>
      <c r="B11" s="78" t="s">
        <v>12</v>
      </c>
      <c r="C11" s="94">
        <v>0.5</v>
      </c>
      <c r="D11" s="32">
        <v>10</v>
      </c>
      <c r="E11" s="85"/>
      <c r="F11" s="97"/>
      <c r="G11" s="182"/>
      <c r="H11" s="96"/>
      <c r="I11" s="96"/>
      <c r="J11" s="97"/>
      <c r="K11" s="151">
        <v>0</v>
      </c>
      <c r="L11" s="161"/>
      <c r="M11" s="161"/>
      <c r="N11" s="173"/>
      <c r="O11" s="173"/>
      <c r="P11" s="103"/>
      <c r="Q11" s="103"/>
      <c r="R11" s="104"/>
      <c r="S11" s="103"/>
      <c r="T11" s="103"/>
      <c r="U11" s="103"/>
      <c r="V11" s="95">
        <f t="shared" si="0"/>
        <v>0</v>
      </c>
      <c r="W11" s="95">
        <f t="shared" si="1"/>
        <v>0</v>
      </c>
      <c r="X11" s="93">
        <f t="shared" si="3"/>
        <v>0</v>
      </c>
      <c r="Y11" s="93">
        <f t="shared" si="4"/>
        <v>0</v>
      </c>
      <c r="Z11" s="93">
        <f t="shared" si="5"/>
        <v>0</v>
      </c>
      <c r="AA11" s="97">
        <f t="shared" si="6"/>
        <v>0</v>
      </c>
      <c r="AB11" s="103"/>
      <c r="AC11" s="103"/>
    </row>
    <row r="12" spans="1:29" s="35" customFormat="1" ht="57" x14ac:dyDescent="0.25">
      <c r="A12" s="63" t="s">
        <v>13</v>
      </c>
      <c r="B12" s="32" t="s">
        <v>14</v>
      </c>
      <c r="C12" s="32"/>
      <c r="D12" s="32"/>
      <c r="E12" s="85"/>
      <c r="F12" s="105"/>
      <c r="G12" s="183"/>
      <c r="H12" s="106"/>
      <c r="I12" s="106"/>
      <c r="J12" s="105"/>
      <c r="K12" s="152"/>
      <c r="L12" s="152"/>
      <c r="M12" s="152"/>
      <c r="N12" s="174"/>
      <c r="O12" s="174"/>
      <c r="P12" s="105"/>
      <c r="Q12" s="105"/>
      <c r="R12" s="102"/>
      <c r="S12" s="105"/>
      <c r="T12" s="105"/>
      <c r="U12" s="105"/>
      <c r="V12" s="95">
        <f t="shared" si="0"/>
        <v>0</v>
      </c>
      <c r="W12" s="95">
        <f t="shared" si="1"/>
        <v>0</v>
      </c>
      <c r="X12" s="93">
        <f t="shared" si="3"/>
        <v>0</v>
      </c>
      <c r="Y12" s="93">
        <f t="shared" si="4"/>
        <v>0</v>
      </c>
      <c r="Z12" s="93">
        <f t="shared" si="5"/>
        <v>0</v>
      </c>
      <c r="AA12" s="97">
        <f t="shared" si="6"/>
        <v>0</v>
      </c>
      <c r="AB12" s="105"/>
      <c r="AC12" s="105"/>
    </row>
    <row r="13" spans="1:29" x14ac:dyDescent="0.25">
      <c r="A13" s="36">
        <v>1</v>
      </c>
      <c r="B13" s="32" t="s">
        <v>15</v>
      </c>
      <c r="C13" s="94">
        <v>0.5</v>
      </c>
      <c r="D13" s="32">
        <v>10</v>
      </c>
      <c r="E13" s="85">
        <v>6600</v>
      </c>
      <c r="F13" s="102">
        <v>6600</v>
      </c>
      <c r="G13" s="184"/>
      <c r="H13" s="102">
        <v>3300</v>
      </c>
      <c r="I13" s="101">
        <v>0</v>
      </c>
      <c r="J13" s="102">
        <v>3300</v>
      </c>
      <c r="K13" s="178">
        <v>0</v>
      </c>
      <c r="L13" s="152"/>
      <c r="M13" s="152"/>
      <c r="N13" s="174"/>
      <c r="O13" s="174"/>
      <c r="P13" s="105"/>
      <c r="Q13" s="105"/>
      <c r="R13" s="97">
        <f t="shared" ref="R13" si="7">O13-H13</f>
        <v>-3300</v>
      </c>
      <c r="S13" s="97">
        <f t="shared" ref="S13" si="8">P13-I13</f>
        <v>0</v>
      </c>
      <c r="T13" s="97">
        <f t="shared" ref="T13" si="9">Q13-J13</f>
        <v>-3300</v>
      </c>
      <c r="U13" s="97">
        <f t="shared" ref="U13" si="10">O13*4</f>
        <v>0</v>
      </c>
      <c r="V13" s="97">
        <f t="shared" ref="V13" si="11">P13*4</f>
        <v>0</v>
      </c>
      <c r="W13" s="97">
        <f t="shared" ref="W13" si="12">Q13*4</f>
        <v>0</v>
      </c>
      <c r="X13" s="93">
        <f t="shared" si="3"/>
        <v>13200</v>
      </c>
      <c r="Y13" s="93">
        <f t="shared" si="4"/>
        <v>0</v>
      </c>
      <c r="Z13" s="93">
        <f t="shared" si="5"/>
        <v>13200</v>
      </c>
      <c r="AA13" s="97">
        <f>U13-X13</f>
        <v>-13200</v>
      </c>
      <c r="AB13" s="105"/>
      <c r="AC13" s="105"/>
    </row>
    <row r="14" spans="1:29" s="42" customFormat="1" ht="42.75" x14ac:dyDescent="0.25">
      <c r="A14" s="36">
        <v>2</v>
      </c>
      <c r="B14" s="32" t="s">
        <v>16</v>
      </c>
      <c r="C14" s="107"/>
      <c r="D14" s="107"/>
      <c r="E14" s="108"/>
      <c r="F14" s="107"/>
      <c r="G14" s="185"/>
      <c r="H14" s="107"/>
      <c r="I14" s="107"/>
      <c r="J14" s="107"/>
      <c r="K14" s="154"/>
      <c r="L14" s="154"/>
      <c r="M14" s="154"/>
      <c r="N14" s="154"/>
      <c r="O14" s="154"/>
      <c r="P14" s="107"/>
      <c r="Q14" s="107"/>
      <c r="R14" s="107"/>
      <c r="S14" s="107"/>
      <c r="T14" s="107"/>
      <c r="U14" s="107"/>
      <c r="V14" s="95">
        <f t="shared" si="0"/>
        <v>0</v>
      </c>
      <c r="W14" s="95">
        <f t="shared" si="1"/>
        <v>0</v>
      </c>
      <c r="X14" s="93">
        <f t="shared" si="3"/>
        <v>0</v>
      </c>
      <c r="Y14" s="93">
        <f t="shared" si="4"/>
        <v>0</v>
      </c>
      <c r="Z14" s="93">
        <f t="shared" si="5"/>
        <v>0</v>
      </c>
      <c r="AA14" s="97">
        <f t="shared" si="6"/>
        <v>0</v>
      </c>
      <c r="AB14" s="107"/>
      <c r="AC14" s="107"/>
    </row>
    <row r="15" spans="1:29" s="55" customFormat="1" ht="35.25" customHeight="1" x14ac:dyDescent="0.25">
      <c r="A15" s="36" t="s">
        <v>51</v>
      </c>
      <c r="B15" s="76" t="s">
        <v>17</v>
      </c>
      <c r="C15" s="94">
        <v>1</v>
      </c>
      <c r="D15" s="32">
        <v>1</v>
      </c>
      <c r="E15" s="85">
        <v>100</v>
      </c>
      <c r="F15" s="95">
        <f>D15*E15</f>
        <v>100</v>
      </c>
      <c r="G15" s="181"/>
      <c r="H15" s="98">
        <v>100</v>
      </c>
      <c r="I15" s="98">
        <v>0</v>
      </c>
      <c r="J15" s="95">
        <v>0</v>
      </c>
      <c r="K15" s="54">
        <v>1</v>
      </c>
      <c r="L15" s="91">
        <v>1</v>
      </c>
      <c r="M15" s="91">
        <v>500</v>
      </c>
      <c r="N15" s="93">
        <f>O15+P15</f>
        <v>500</v>
      </c>
      <c r="O15" s="93">
        <v>350</v>
      </c>
      <c r="P15" s="95">
        <v>150</v>
      </c>
      <c r="Q15" s="95">
        <v>0</v>
      </c>
      <c r="R15" s="95">
        <f>O15-H15</f>
        <v>250</v>
      </c>
      <c r="S15" s="95">
        <f>P15-I15</f>
        <v>150</v>
      </c>
      <c r="T15" s="95">
        <f>Q15-J15</f>
        <v>0</v>
      </c>
      <c r="U15" s="95">
        <f>O15*4</f>
        <v>1400</v>
      </c>
      <c r="V15" s="95">
        <f t="shared" si="0"/>
        <v>600</v>
      </c>
      <c r="W15" s="95">
        <f t="shared" si="1"/>
        <v>0</v>
      </c>
      <c r="X15" s="93">
        <f t="shared" si="3"/>
        <v>400</v>
      </c>
      <c r="Y15" s="93">
        <f t="shared" si="4"/>
        <v>0</v>
      </c>
      <c r="Z15" s="93">
        <f t="shared" si="5"/>
        <v>0</v>
      </c>
      <c r="AA15" s="97">
        <f t="shared" si="6"/>
        <v>1000</v>
      </c>
      <c r="AB15" s="95">
        <f>V15-Y15</f>
        <v>600</v>
      </c>
      <c r="AC15" s="95">
        <f>W15-Z15</f>
        <v>0</v>
      </c>
    </row>
    <row r="16" spans="1:29" s="55" customFormat="1" ht="36" customHeight="1" x14ac:dyDescent="0.25">
      <c r="A16" s="36" t="s">
        <v>52</v>
      </c>
      <c r="B16" s="76" t="s">
        <v>75</v>
      </c>
      <c r="C16" s="94"/>
      <c r="D16" s="32"/>
      <c r="E16" s="85"/>
      <c r="F16" s="95">
        <f>SUM(G16:J16)</f>
        <v>6500</v>
      </c>
      <c r="G16" s="181"/>
      <c r="H16" s="95">
        <v>2500</v>
      </c>
      <c r="I16" s="95"/>
      <c r="J16" s="95">
        <v>4000</v>
      </c>
      <c r="K16" s="93"/>
      <c r="L16" s="93"/>
      <c r="M16" s="93">
        <f t="shared" ref="M16:AC16" si="13">SUM(M17:M27)</f>
        <v>5650</v>
      </c>
      <c r="N16" s="93">
        <f t="shared" si="13"/>
        <v>9950</v>
      </c>
      <c r="O16" s="93">
        <f t="shared" si="13"/>
        <v>3807.5</v>
      </c>
      <c r="P16" s="95">
        <f t="shared" si="13"/>
        <v>1417.5</v>
      </c>
      <c r="Q16" s="95">
        <f t="shared" si="13"/>
        <v>5325</v>
      </c>
      <c r="R16" s="95">
        <f t="shared" si="13"/>
        <v>317.5</v>
      </c>
      <c r="S16" s="95">
        <f t="shared" si="13"/>
        <v>1267.5</v>
      </c>
      <c r="T16" s="95">
        <f t="shared" si="13"/>
        <v>1888.3333333333335</v>
      </c>
      <c r="U16" s="95">
        <f t="shared" si="13"/>
        <v>15230</v>
      </c>
      <c r="V16" s="95">
        <f t="shared" si="13"/>
        <v>5670</v>
      </c>
      <c r="W16" s="95">
        <f t="shared" si="13"/>
        <v>21300</v>
      </c>
      <c r="X16" s="93">
        <f t="shared" si="3"/>
        <v>10000</v>
      </c>
      <c r="Y16" s="93">
        <f t="shared" si="4"/>
        <v>0</v>
      </c>
      <c r="Z16" s="93">
        <f t="shared" si="5"/>
        <v>16000</v>
      </c>
      <c r="AA16" s="95">
        <f t="shared" si="13"/>
        <v>6690</v>
      </c>
      <c r="AB16" s="95">
        <f t="shared" si="13"/>
        <v>2010</v>
      </c>
      <c r="AC16" s="95">
        <f t="shared" si="13"/>
        <v>-7226.6666666666642</v>
      </c>
    </row>
    <row r="17" spans="1:29" s="140" customFormat="1" ht="21" customHeight="1" x14ac:dyDescent="0.25">
      <c r="A17" s="36" t="s">
        <v>57</v>
      </c>
      <c r="B17" s="77" t="s">
        <v>70</v>
      </c>
      <c r="C17" s="109">
        <v>0.3</v>
      </c>
      <c r="D17" s="76">
        <v>10</v>
      </c>
      <c r="E17" s="110">
        <v>350</v>
      </c>
      <c r="F17" s="97"/>
      <c r="G17" s="182"/>
      <c r="H17" s="96"/>
      <c r="I17" s="96"/>
      <c r="J17" s="97"/>
      <c r="K17" s="155">
        <v>0.5</v>
      </c>
      <c r="L17" s="162">
        <v>5</v>
      </c>
      <c r="M17" s="162">
        <v>350</v>
      </c>
      <c r="N17" s="175">
        <f>L17*M17</f>
        <v>1750</v>
      </c>
      <c r="O17" s="175">
        <f>N17*50%*70%</f>
        <v>612.5</v>
      </c>
      <c r="P17" s="97">
        <f>N17*50%*30%</f>
        <v>262.5</v>
      </c>
      <c r="Q17" s="97">
        <f>N17*50%</f>
        <v>875</v>
      </c>
      <c r="R17" s="97">
        <f t="shared" ref="R17:R19" si="14">O17-H17</f>
        <v>612.5</v>
      </c>
      <c r="S17" s="97">
        <f t="shared" ref="S17:S19" si="15">P17-I17</f>
        <v>262.5</v>
      </c>
      <c r="T17" s="97">
        <f t="shared" ref="T17:T19" si="16">Q17-J17</f>
        <v>875</v>
      </c>
      <c r="U17" s="97">
        <f t="shared" ref="U17:U19" si="17">O17*4</f>
        <v>2450</v>
      </c>
      <c r="V17" s="97">
        <f t="shared" si="0"/>
        <v>1050</v>
      </c>
      <c r="W17" s="97">
        <f t="shared" si="1"/>
        <v>3500</v>
      </c>
      <c r="X17" s="93">
        <f t="shared" si="3"/>
        <v>0</v>
      </c>
      <c r="Y17" s="93">
        <f t="shared" si="4"/>
        <v>0</v>
      </c>
      <c r="Z17" s="93">
        <f t="shared" si="5"/>
        <v>0</v>
      </c>
      <c r="AA17" s="97">
        <f>U17-X17</f>
        <v>2450</v>
      </c>
      <c r="AB17" s="97">
        <f t="shared" ref="AA17:AC19" si="18">V17-Y17</f>
        <v>1050</v>
      </c>
      <c r="AC17" s="97">
        <f t="shared" si="18"/>
        <v>3500</v>
      </c>
    </row>
    <row r="18" spans="1:29" s="140" customFormat="1" ht="33" customHeight="1" x14ac:dyDescent="0.25">
      <c r="A18" s="36" t="s">
        <v>58</v>
      </c>
      <c r="B18" s="77" t="s">
        <v>71</v>
      </c>
      <c r="C18" s="109"/>
      <c r="D18" s="76">
        <v>0</v>
      </c>
      <c r="E18" s="110">
        <v>0</v>
      </c>
      <c r="F18" s="97"/>
      <c r="G18" s="182"/>
      <c r="H18" s="96"/>
      <c r="I18" s="96"/>
      <c r="J18" s="97"/>
      <c r="K18" s="155">
        <v>0.5</v>
      </c>
      <c r="L18" s="162">
        <v>2</v>
      </c>
      <c r="M18" s="162">
        <v>200</v>
      </c>
      <c r="N18" s="175">
        <f t="shared" ref="N18:N19" si="19">L18*M18</f>
        <v>400</v>
      </c>
      <c r="O18" s="175">
        <f t="shared" ref="O18:O19" si="20">N18*50%*70%</f>
        <v>140</v>
      </c>
      <c r="P18" s="97">
        <f t="shared" ref="P18:P19" si="21">N18*50%*30%</f>
        <v>60</v>
      </c>
      <c r="Q18" s="97">
        <f t="shared" ref="Q18:Q19" si="22">N18*50%</f>
        <v>200</v>
      </c>
      <c r="R18" s="97">
        <f t="shared" si="14"/>
        <v>140</v>
      </c>
      <c r="S18" s="97">
        <f t="shared" si="15"/>
        <v>60</v>
      </c>
      <c r="T18" s="97">
        <f t="shared" si="16"/>
        <v>200</v>
      </c>
      <c r="U18" s="97">
        <f t="shared" si="17"/>
        <v>560</v>
      </c>
      <c r="V18" s="97">
        <f t="shared" si="0"/>
        <v>240</v>
      </c>
      <c r="W18" s="97">
        <f t="shared" si="1"/>
        <v>800</v>
      </c>
      <c r="X18" s="93">
        <f t="shared" si="3"/>
        <v>0</v>
      </c>
      <c r="Y18" s="93">
        <f t="shared" si="4"/>
        <v>0</v>
      </c>
      <c r="Z18" s="93">
        <f t="shared" si="5"/>
        <v>0</v>
      </c>
      <c r="AA18" s="97">
        <f t="shared" si="18"/>
        <v>560</v>
      </c>
      <c r="AB18" s="97">
        <f t="shared" si="18"/>
        <v>240</v>
      </c>
      <c r="AC18" s="97">
        <f t="shared" si="18"/>
        <v>800</v>
      </c>
    </row>
    <row r="19" spans="1:29" s="140" customFormat="1" ht="33" customHeight="1" x14ac:dyDescent="0.25">
      <c r="A19" s="36" t="s">
        <v>76</v>
      </c>
      <c r="B19" s="77" t="s">
        <v>90</v>
      </c>
      <c r="C19" s="109"/>
      <c r="D19" s="76">
        <v>0</v>
      </c>
      <c r="E19" s="110">
        <v>0</v>
      </c>
      <c r="F19" s="97"/>
      <c r="G19" s="182"/>
      <c r="H19" s="96"/>
      <c r="I19" s="96"/>
      <c r="J19" s="97"/>
      <c r="K19" s="155">
        <v>0.5</v>
      </c>
      <c r="L19" s="162">
        <v>2</v>
      </c>
      <c r="M19" s="162">
        <v>600</v>
      </c>
      <c r="N19" s="175">
        <f t="shared" si="19"/>
        <v>1200</v>
      </c>
      <c r="O19" s="175">
        <f t="shared" si="20"/>
        <v>420</v>
      </c>
      <c r="P19" s="97">
        <f t="shared" si="21"/>
        <v>180</v>
      </c>
      <c r="Q19" s="97">
        <f t="shared" si="22"/>
        <v>600</v>
      </c>
      <c r="R19" s="97">
        <f t="shared" si="14"/>
        <v>420</v>
      </c>
      <c r="S19" s="97">
        <f t="shared" si="15"/>
        <v>180</v>
      </c>
      <c r="T19" s="97">
        <f t="shared" si="16"/>
        <v>600</v>
      </c>
      <c r="U19" s="97">
        <f t="shared" si="17"/>
        <v>1680</v>
      </c>
      <c r="V19" s="97">
        <f t="shared" si="0"/>
        <v>720</v>
      </c>
      <c r="W19" s="97">
        <f t="shared" si="1"/>
        <v>2400</v>
      </c>
      <c r="X19" s="93">
        <f t="shared" si="3"/>
        <v>0</v>
      </c>
      <c r="Y19" s="93">
        <f t="shared" si="4"/>
        <v>0</v>
      </c>
      <c r="Z19" s="93">
        <f t="shared" si="5"/>
        <v>0</v>
      </c>
      <c r="AA19" s="97">
        <f t="shared" si="18"/>
        <v>1680</v>
      </c>
      <c r="AB19" s="97">
        <f t="shared" si="18"/>
        <v>720</v>
      </c>
      <c r="AC19" s="97">
        <f t="shared" si="18"/>
        <v>2400</v>
      </c>
    </row>
    <row r="20" spans="1:29" s="145" customFormat="1" ht="45" x14ac:dyDescent="0.25">
      <c r="A20" s="88" t="s">
        <v>77</v>
      </c>
      <c r="B20" s="89" t="s">
        <v>65</v>
      </c>
      <c r="C20" s="141">
        <v>0.3</v>
      </c>
      <c r="D20" s="142">
        <v>4</v>
      </c>
      <c r="E20" s="143">
        <v>666.66666666666663</v>
      </c>
      <c r="F20" s="144"/>
      <c r="G20" s="186"/>
      <c r="H20" s="144"/>
      <c r="I20" s="144"/>
      <c r="J20" s="144"/>
      <c r="K20" s="88">
        <v>0.5</v>
      </c>
      <c r="L20" s="88">
        <v>4</v>
      </c>
      <c r="M20" s="88">
        <v>400</v>
      </c>
      <c r="N20" s="88">
        <v>1600</v>
      </c>
      <c r="O20" s="88">
        <v>560</v>
      </c>
      <c r="P20" s="144">
        <v>240</v>
      </c>
      <c r="Q20" s="144">
        <v>800</v>
      </c>
      <c r="R20" s="144">
        <v>0</v>
      </c>
      <c r="S20" s="144">
        <v>0</v>
      </c>
      <c r="T20" s="97">
        <v>-1066.6666666666665</v>
      </c>
      <c r="U20" s="97">
        <v>2240</v>
      </c>
      <c r="V20" s="97">
        <v>960</v>
      </c>
      <c r="W20" s="97">
        <v>3200</v>
      </c>
      <c r="X20" s="93">
        <f t="shared" si="3"/>
        <v>0</v>
      </c>
      <c r="Y20" s="93">
        <f t="shared" si="4"/>
        <v>0</v>
      </c>
      <c r="Z20" s="93">
        <f t="shared" si="5"/>
        <v>0</v>
      </c>
      <c r="AA20" s="97">
        <v>0</v>
      </c>
      <c r="AB20" s="97">
        <v>0</v>
      </c>
      <c r="AC20" s="97">
        <v>-4266.6666666666661</v>
      </c>
    </row>
    <row r="21" spans="1:29" s="69" customFormat="1" ht="30" x14ac:dyDescent="0.25">
      <c r="A21" s="36" t="s">
        <v>78</v>
      </c>
      <c r="B21" s="79" t="s">
        <v>66</v>
      </c>
      <c r="C21" s="109">
        <v>0</v>
      </c>
      <c r="D21" s="146">
        <v>0</v>
      </c>
      <c r="E21" s="110">
        <v>0</v>
      </c>
      <c r="F21" s="147"/>
      <c r="G21" s="187"/>
      <c r="H21" s="147"/>
      <c r="I21" s="147"/>
      <c r="J21" s="147"/>
      <c r="K21" s="151">
        <v>0.5</v>
      </c>
      <c r="L21" s="163">
        <v>1</v>
      </c>
      <c r="M21" s="168">
        <v>100</v>
      </c>
      <c r="N21" s="168">
        <v>100</v>
      </c>
      <c r="O21" s="168">
        <v>35</v>
      </c>
      <c r="P21" s="147">
        <v>15</v>
      </c>
      <c r="Q21" s="147">
        <v>50</v>
      </c>
      <c r="R21" s="147">
        <v>35</v>
      </c>
      <c r="S21" s="147">
        <v>15</v>
      </c>
      <c r="T21" s="147">
        <v>50</v>
      </c>
      <c r="U21" s="147">
        <v>140</v>
      </c>
      <c r="V21" s="97">
        <v>60</v>
      </c>
      <c r="W21" s="97">
        <v>200</v>
      </c>
      <c r="X21" s="93">
        <f t="shared" si="3"/>
        <v>0</v>
      </c>
      <c r="Y21" s="93">
        <f t="shared" si="4"/>
        <v>0</v>
      </c>
      <c r="Z21" s="93">
        <f t="shared" si="5"/>
        <v>0</v>
      </c>
      <c r="AA21" s="147">
        <v>140</v>
      </c>
      <c r="AB21" s="147">
        <v>60</v>
      </c>
      <c r="AC21" s="147">
        <v>200</v>
      </c>
    </row>
    <row r="22" spans="1:29" s="82" customFormat="1" x14ac:dyDescent="0.25">
      <c r="A22" s="36" t="s">
        <v>79</v>
      </c>
      <c r="B22" s="80" t="s">
        <v>72</v>
      </c>
      <c r="C22" s="112">
        <v>0.3</v>
      </c>
      <c r="D22" s="81">
        <v>3</v>
      </c>
      <c r="E22" s="113">
        <v>1670</v>
      </c>
      <c r="F22" s="114"/>
      <c r="G22" s="114"/>
      <c r="H22" s="114"/>
      <c r="I22" s="114"/>
      <c r="J22" s="114"/>
      <c r="K22" s="156">
        <v>0.5</v>
      </c>
      <c r="L22" s="164">
        <v>1</v>
      </c>
      <c r="M22" s="169">
        <v>1000</v>
      </c>
      <c r="N22" s="169">
        <v>1000</v>
      </c>
      <c r="O22" s="169">
        <v>350</v>
      </c>
      <c r="P22" s="114">
        <v>150</v>
      </c>
      <c r="Q22" s="114">
        <v>500</v>
      </c>
      <c r="R22" s="97">
        <v>-4010</v>
      </c>
      <c r="S22" s="97">
        <v>-700</v>
      </c>
      <c r="T22" s="97">
        <v>-300</v>
      </c>
      <c r="U22" s="97">
        <v>1400</v>
      </c>
      <c r="V22" s="97">
        <f t="shared" si="0"/>
        <v>600</v>
      </c>
      <c r="W22" s="97">
        <f t="shared" si="1"/>
        <v>2000</v>
      </c>
      <c r="X22" s="93">
        <f t="shared" si="3"/>
        <v>0</v>
      </c>
      <c r="Y22" s="93">
        <f t="shared" si="4"/>
        <v>0</v>
      </c>
      <c r="Z22" s="93">
        <f t="shared" si="5"/>
        <v>0</v>
      </c>
      <c r="AA22" s="97">
        <v>-4900</v>
      </c>
      <c r="AB22" s="97">
        <v>-2100</v>
      </c>
      <c r="AC22" s="97">
        <v>-19060</v>
      </c>
    </row>
    <row r="23" spans="1:29" s="82" customFormat="1" x14ac:dyDescent="0.25">
      <c r="A23" s="36" t="s">
        <v>80</v>
      </c>
      <c r="B23" s="80" t="s">
        <v>73</v>
      </c>
      <c r="C23" s="115"/>
      <c r="D23" s="115"/>
      <c r="E23" s="116"/>
      <c r="F23" s="117"/>
      <c r="G23" s="117"/>
      <c r="H23" s="117"/>
      <c r="I23" s="117"/>
      <c r="J23" s="117"/>
      <c r="K23" s="156">
        <v>0.5</v>
      </c>
      <c r="L23" s="164">
        <v>1</v>
      </c>
      <c r="M23" s="169">
        <f>300*100/50</f>
        <v>600</v>
      </c>
      <c r="N23" s="169">
        <f t="shared" ref="N23:N24" si="23">M23*L23</f>
        <v>600</v>
      </c>
      <c r="O23" s="169">
        <f t="shared" ref="O23:O24" si="24">N23*50%*70%</f>
        <v>210</v>
      </c>
      <c r="P23" s="114">
        <f t="shared" ref="P23:P24" si="25">N23*50%*30%</f>
        <v>90</v>
      </c>
      <c r="Q23" s="114">
        <f t="shared" ref="Q23:Q24" si="26">N23-O23-P23</f>
        <v>300</v>
      </c>
      <c r="R23" s="97">
        <f>N23-F23</f>
        <v>600</v>
      </c>
      <c r="S23" s="97">
        <f t="shared" ref="S23:T24" si="27">O23-H23</f>
        <v>210</v>
      </c>
      <c r="T23" s="97">
        <f t="shared" si="27"/>
        <v>90</v>
      </c>
      <c r="U23" s="97">
        <f t="shared" ref="U23:U24" si="28">O23*4</f>
        <v>840</v>
      </c>
      <c r="V23" s="97">
        <f t="shared" si="0"/>
        <v>360</v>
      </c>
      <c r="W23" s="97">
        <f t="shared" si="1"/>
        <v>1200</v>
      </c>
      <c r="X23" s="93">
        <f t="shared" si="3"/>
        <v>0</v>
      </c>
      <c r="Y23" s="93">
        <f t="shared" si="4"/>
        <v>0</v>
      </c>
      <c r="Z23" s="93">
        <f t="shared" si="5"/>
        <v>0</v>
      </c>
      <c r="AA23" s="97">
        <f t="shared" ref="AA23:AB24" si="29">U23-X23</f>
        <v>840</v>
      </c>
      <c r="AB23" s="97">
        <f t="shared" si="29"/>
        <v>360</v>
      </c>
      <c r="AC23" s="97">
        <f t="shared" ref="AC23:AC24" si="30">W23-Z23</f>
        <v>1200</v>
      </c>
    </row>
    <row r="24" spans="1:29" s="82" customFormat="1" x14ac:dyDescent="0.25">
      <c r="A24" s="36" t="s">
        <v>81</v>
      </c>
      <c r="B24" s="80" t="s">
        <v>74</v>
      </c>
      <c r="C24" s="115"/>
      <c r="D24" s="115"/>
      <c r="E24" s="116"/>
      <c r="F24" s="117"/>
      <c r="G24" s="117"/>
      <c r="H24" s="117"/>
      <c r="I24" s="117"/>
      <c r="J24" s="117"/>
      <c r="K24" s="156">
        <v>0.5</v>
      </c>
      <c r="L24" s="164">
        <v>1</v>
      </c>
      <c r="M24" s="169">
        <f>800*100/50</f>
        <v>1600</v>
      </c>
      <c r="N24" s="169">
        <f t="shared" si="23"/>
        <v>1600</v>
      </c>
      <c r="O24" s="169">
        <f t="shared" si="24"/>
        <v>560</v>
      </c>
      <c r="P24" s="114">
        <f t="shared" si="25"/>
        <v>240</v>
      </c>
      <c r="Q24" s="114">
        <f t="shared" si="26"/>
        <v>800</v>
      </c>
      <c r="R24" s="97">
        <f>N24-F24</f>
        <v>1600</v>
      </c>
      <c r="S24" s="97">
        <f t="shared" si="27"/>
        <v>560</v>
      </c>
      <c r="T24" s="97">
        <f t="shared" si="27"/>
        <v>240</v>
      </c>
      <c r="U24" s="97">
        <f t="shared" si="28"/>
        <v>2240</v>
      </c>
      <c r="V24" s="97">
        <f t="shared" si="0"/>
        <v>960</v>
      </c>
      <c r="W24" s="97">
        <f t="shared" si="1"/>
        <v>3200</v>
      </c>
      <c r="X24" s="93">
        <f t="shared" si="3"/>
        <v>0</v>
      </c>
      <c r="Y24" s="93">
        <f t="shared" si="4"/>
        <v>0</v>
      </c>
      <c r="Z24" s="93">
        <f t="shared" si="5"/>
        <v>0</v>
      </c>
      <c r="AA24" s="97">
        <f t="shared" si="29"/>
        <v>2240</v>
      </c>
      <c r="AB24" s="97">
        <f t="shared" si="29"/>
        <v>960</v>
      </c>
      <c r="AC24" s="97">
        <f t="shared" si="30"/>
        <v>3200</v>
      </c>
    </row>
    <row r="25" spans="1:29" s="82" customFormat="1" ht="30" x14ac:dyDescent="0.25">
      <c r="A25" s="36" t="s">
        <v>87</v>
      </c>
      <c r="B25" s="80" t="s">
        <v>88</v>
      </c>
      <c r="C25" s="131">
        <v>0</v>
      </c>
      <c r="D25" s="115">
        <v>0</v>
      </c>
      <c r="E25" s="116">
        <v>0</v>
      </c>
      <c r="F25" s="138">
        <v>0</v>
      </c>
      <c r="G25" s="138"/>
      <c r="H25" s="138">
        <v>0</v>
      </c>
      <c r="I25" s="138">
        <v>0</v>
      </c>
      <c r="J25" s="138">
        <v>0</v>
      </c>
      <c r="K25" s="157">
        <v>0.5</v>
      </c>
      <c r="L25" s="165">
        <v>1</v>
      </c>
      <c r="M25" s="170">
        <v>500</v>
      </c>
      <c r="N25" s="170">
        <v>500</v>
      </c>
      <c r="O25" s="170">
        <v>500</v>
      </c>
      <c r="P25" s="139">
        <v>0</v>
      </c>
      <c r="Q25" s="139">
        <v>0</v>
      </c>
      <c r="R25" s="97">
        <v>500</v>
      </c>
      <c r="S25" s="97">
        <v>500</v>
      </c>
      <c r="T25" s="97"/>
      <c r="U25" s="97">
        <v>2000</v>
      </c>
      <c r="V25" s="97">
        <v>0</v>
      </c>
      <c r="W25" s="97">
        <v>0</v>
      </c>
      <c r="X25" s="93">
        <f t="shared" si="3"/>
        <v>0</v>
      </c>
      <c r="Y25" s="93">
        <f t="shared" si="4"/>
        <v>0</v>
      </c>
      <c r="Z25" s="93">
        <f t="shared" si="5"/>
        <v>0</v>
      </c>
      <c r="AA25" s="97">
        <v>2000</v>
      </c>
      <c r="AB25" s="97">
        <v>0</v>
      </c>
      <c r="AC25" s="97">
        <v>0</v>
      </c>
    </row>
    <row r="26" spans="1:29" s="82" customFormat="1" ht="45" x14ac:dyDescent="0.25">
      <c r="A26" s="36" t="s">
        <v>94</v>
      </c>
      <c r="B26" s="133" t="s">
        <v>92</v>
      </c>
      <c r="C26" s="134"/>
      <c r="D26" s="135"/>
      <c r="E26" s="135"/>
      <c r="F26" s="136"/>
      <c r="G26" s="188"/>
      <c r="H26" s="132"/>
      <c r="I26" s="132"/>
      <c r="J26" s="132"/>
      <c r="K26" s="158">
        <v>0.5</v>
      </c>
      <c r="L26" s="166">
        <v>4</v>
      </c>
      <c r="M26" s="166">
        <v>150</v>
      </c>
      <c r="N26" s="166">
        <v>600</v>
      </c>
      <c r="O26" s="166">
        <v>210</v>
      </c>
      <c r="P26" s="137">
        <v>90</v>
      </c>
      <c r="Q26" s="137">
        <v>600</v>
      </c>
      <c r="R26" s="97">
        <f t="shared" ref="R26:T27" si="31">O26-H26</f>
        <v>210</v>
      </c>
      <c r="S26" s="97">
        <f t="shared" si="31"/>
        <v>90</v>
      </c>
      <c r="T26" s="97">
        <f t="shared" si="31"/>
        <v>600</v>
      </c>
      <c r="U26" s="97">
        <f>O26*4</f>
        <v>840</v>
      </c>
      <c r="V26" s="95">
        <f t="shared" ref="V26" si="32">P26*4</f>
        <v>360</v>
      </c>
      <c r="W26" s="95">
        <f t="shared" ref="W26" si="33">Q26*4</f>
        <v>2400</v>
      </c>
      <c r="X26" s="93">
        <f t="shared" si="3"/>
        <v>0</v>
      </c>
      <c r="Y26" s="93">
        <f t="shared" si="4"/>
        <v>0</v>
      </c>
      <c r="Z26" s="93">
        <f t="shared" si="5"/>
        <v>0</v>
      </c>
      <c r="AA26" s="97">
        <f t="shared" ref="AA26:AC27" si="34">U26-X26</f>
        <v>840</v>
      </c>
      <c r="AB26" s="97">
        <f t="shared" si="34"/>
        <v>360</v>
      </c>
      <c r="AC26" s="97">
        <f t="shared" si="34"/>
        <v>2400</v>
      </c>
    </row>
    <row r="27" spans="1:29" s="82" customFormat="1" ht="30" x14ac:dyDescent="0.25">
      <c r="A27" s="36" t="s">
        <v>95</v>
      </c>
      <c r="B27" s="133" t="s">
        <v>93</v>
      </c>
      <c r="C27" s="134"/>
      <c r="D27" s="135"/>
      <c r="E27" s="135"/>
      <c r="F27" s="136"/>
      <c r="G27" s="188"/>
      <c r="H27" s="132"/>
      <c r="I27" s="132"/>
      <c r="J27" s="132"/>
      <c r="K27" s="158">
        <v>0.5</v>
      </c>
      <c r="L27" s="166">
        <v>4</v>
      </c>
      <c r="M27" s="166">
        <v>150</v>
      </c>
      <c r="N27" s="166">
        <v>600</v>
      </c>
      <c r="O27" s="166">
        <v>210</v>
      </c>
      <c r="P27" s="137">
        <v>90</v>
      </c>
      <c r="Q27" s="137">
        <v>600</v>
      </c>
      <c r="R27" s="97">
        <f t="shared" si="31"/>
        <v>210</v>
      </c>
      <c r="S27" s="97">
        <f t="shared" si="31"/>
        <v>90</v>
      </c>
      <c r="T27" s="97">
        <f t="shared" si="31"/>
        <v>600</v>
      </c>
      <c r="U27" s="97">
        <f>O27*4</f>
        <v>840</v>
      </c>
      <c r="V27" s="95">
        <f t="shared" ref="V27" si="35">P27*4</f>
        <v>360</v>
      </c>
      <c r="W27" s="95">
        <f t="shared" ref="W27" si="36">Q27*4</f>
        <v>2400</v>
      </c>
      <c r="X27" s="93">
        <f t="shared" si="3"/>
        <v>0</v>
      </c>
      <c r="Y27" s="93">
        <f t="shared" si="4"/>
        <v>0</v>
      </c>
      <c r="Z27" s="93">
        <f t="shared" si="5"/>
        <v>0</v>
      </c>
      <c r="AA27" s="97">
        <f t="shared" si="34"/>
        <v>840</v>
      </c>
      <c r="AB27" s="97">
        <f t="shared" si="34"/>
        <v>360</v>
      </c>
      <c r="AC27" s="97">
        <f t="shared" si="34"/>
        <v>2400</v>
      </c>
    </row>
    <row r="28" spans="1:29" s="60" customFormat="1" ht="27.75" customHeight="1" x14ac:dyDescent="0.25">
      <c r="A28" s="63" t="s">
        <v>53</v>
      </c>
      <c r="B28" s="32" t="s">
        <v>82</v>
      </c>
      <c r="C28" s="98"/>
      <c r="D28" s="98"/>
      <c r="E28" s="95"/>
      <c r="F28" s="111">
        <f>SUM(F29:F32)</f>
        <v>14400</v>
      </c>
      <c r="G28" s="189">
        <f t="shared" ref="G28:J28" si="37">SUM(G29:G32)</f>
        <v>0</v>
      </c>
      <c r="H28" s="111">
        <f t="shared" si="37"/>
        <v>3600</v>
      </c>
      <c r="I28" s="111">
        <f t="shared" si="37"/>
        <v>0</v>
      </c>
      <c r="J28" s="111">
        <f t="shared" si="37"/>
        <v>10800</v>
      </c>
      <c r="K28" s="91"/>
      <c r="L28" s="91"/>
      <c r="M28" s="91"/>
      <c r="N28" s="171">
        <f>SUM(N30:N32)</f>
        <v>1920</v>
      </c>
      <c r="O28" s="171">
        <f t="shared" ref="O28:AC28" si="38">SUM(O30:O32)</f>
        <v>672</v>
      </c>
      <c r="P28" s="111">
        <f t="shared" si="38"/>
        <v>288</v>
      </c>
      <c r="Q28" s="111">
        <f t="shared" si="38"/>
        <v>960</v>
      </c>
      <c r="R28" s="97">
        <f t="shared" si="38"/>
        <v>-2550</v>
      </c>
      <c r="S28" s="97">
        <f t="shared" si="38"/>
        <v>-420</v>
      </c>
      <c r="T28" s="97">
        <f t="shared" si="38"/>
        <v>-926.66666666666652</v>
      </c>
      <c r="U28" s="97">
        <f t="shared" si="38"/>
        <v>2688</v>
      </c>
      <c r="V28" s="97">
        <f t="shared" si="0"/>
        <v>1152</v>
      </c>
      <c r="W28" s="97">
        <f t="shared" si="1"/>
        <v>3840</v>
      </c>
      <c r="X28" s="93">
        <f t="shared" si="3"/>
        <v>14400</v>
      </c>
      <c r="Y28" s="93">
        <f t="shared" si="4"/>
        <v>0</v>
      </c>
      <c r="Z28" s="93">
        <f t="shared" si="5"/>
        <v>43200</v>
      </c>
      <c r="AA28" s="97">
        <f t="shared" si="38"/>
        <v>-3080</v>
      </c>
      <c r="AB28" s="97">
        <f t="shared" si="38"/>
        <v>-1320</v>
      </c>
      <c r="AC28" s="97">
        <f t="shared" si="38"/>
        <v>-15486.666666666666</v>
      </c>
    </row>
    <row r="29" spans="1:29" s="69" customFormat="1" ht="14.25" customHeight="1" x14ac:dyDescent="0.25">
      <c r="A29" s="36" t="s">
        <v>57</v>
      </c>
      <c r="B29" s="76" t="s">
        <v>67</v>
      </c>
      <c r="C29" s="109">
        <v>0.3</v>
      </c>
      <c r="D29" s="76">
        <v>100</v>
      </c>
      <c r="E29" s="110">
        <v>70</v>
      </c>
      <c r="F29" s="97">
        <f>H29+J29</f>
        <v>8000</v>
      </c>
      <c r="G29" s="182"/>
      <c r="H29" s="96">
        <v>2000</v>
      </c>
      <c r="I29" s="96"/>
      <c r="J29" s="97">
        <v>6000</v>
      </c>
      <c r="K29" s="155">
        <v>0.5</v>
      </c>
      <c r="L29" s="162">
        <v>10</v>
      </c>
      <c r="M29" s="162">
        <v>65</v>
      </c>
      <c r="N29" s="175">
        <f>L29*M29</f>
        <v>650</v>
      </c>
      <c r="O29" s="175">
        <f>N29*50%*70%</f>
        <v>227.49999999999997</v>
      </c>
      <c r="P29" s="97">
        <f>N29*50%*30%</f>
        <v>97.5</v>
      </c>
      <c r="Q29" s="97">
        <f>N29*50%</f>
        <v>325</v>
      </c>
      <c r="R29" s="97">
        <f>O29-H29</f>
        <v>-1772.5</v>
      </c>
      <c r="S29" s="97">
        <f>P29-I29</f>
        <v>97.5</v>
      </c>
      <c r="T29" s="97">
        <f>Q29-J29</f>
        <v>-5675</v>
      </c>
      <c r="U29" s="97">
        <f>O29*4</f>
        <v>909.99999999999989</v>
      </c>
      <c r="V29" s="95">
        <f t="shared" si="0"/>
        <v>390</v>
      </c>
      <c r="W29" s="95">
        <f t="shared" si="1"/>
        <v>1300</v>
      </c>
      <c r="X29" s="93">
        <f t="shared" si="3"/>
        <v>8000</v>
      </c>
      <c r="Y29" s="93">
        <f t="shared" si="4"/>
        <v>0</v>
      </c>
      <c r="Z29" s="93">
        <f t="shared" si="5"/>
        <v>24000</v>
      </c>
      <c r="AA29" s="97">
        <f>U29-X29</f>
        <v>-7090</v>
      </c>
      <c r="AB29" s="97">
        <f>V29-Y29</f>
        <v>390</v>
      </c>
      <c r="AC29" s="97">
        <f>W29-Z29</f>
        <v>-22700</v>
      </c>
    </row>
    <row r="30" spans="1:29" s="69" customFormat="1" ht="14.25" customHeight="1" x14ac:dyDescent="0.25">
      <c r="A30" s="36" t="s">
        <v>58</v>
      </c>
      <c r="B30" s="67" t="s">
        <v>68</v>
      </c>
      <c r="C30" s="118">
        <v>0.3</v>
      </c>
      <c r="D30" s="119">
        <v>5</v>
      </c>
      <c r="E30" s="120">
        <v>250</v>
      </c>
      <c r="F30" s="97">
        <f t="shared" ref="F30:F32" si="39">H30+J30</f>
        <v>1600</v>
      </c>
      <c r="G30" s="114"/>
      <c r="H30" s="121">
        <v>350</v>
      </c>
      <c r="I30" s="121"/>
      <c r="J30" s="121">
        <v>1250</v>
      </c>
      <c r="K30" s="153">
        <v>0.5</v>
      </c>
      <c r="L30" s="167">
        <v>3</v>
      </c>
      <c r="M30" s="167">
        <v>140</v>
      </c>
      <c r="N30" s="167">
        <v>420</v>
      </c>
      <c r="O30" s="167">
        <v>147</v>
      </c>
      <c r="P30" s="122">
        <v>63</v>
      </c>
      <c r="Q30" s="122">
        <v>210</v>
      </c>
      <c r="R30" s="122">
        <v>0</v>
      </c>
      <c r="S30" s="122">
        <v>0</v>
      </c>
      <c r="T30" s="122">
        <v>-279.99999999999994</v>
      </c>
      <c r="U30" s="122">
        <v>588</v>
      </c>
      <c r="V30" s="95">
        <f t="shared" si="0"/>
        <v>252</v>
      </c>
      <c r="W30" s="95">
        <f t="shared" si="1"/>
        <v>840</v>
      </c>
      <c r="X30" s="93">
        <f t="shared" si="3"/>
        <v>1400</v>
      </c>
      <c r="Y30" s="93">
        <f t="shared" si="4"/>
        <v>0</v>
      </c>
      <c r="Z30" s="93">
        <f t="shared" si="5"/>
        <v>5000</v>
      </c>
      <c r="AA30" s="122">
        <v>0</v>
      </c>
      <c r="AB30" s="122">
        <v>0</v>
      </c>
      <c r="AC30" s="122">
        <v>-1119.9999999999998</v>
      </c>
    </row>
    <row r="31" spans="1:29" s="69" customFormat="1" ht="14.25" customHeight="1" x14ac:dyDescent="0.25">
      <c r="A31" s="36" t="s">
        <v>76</v>
      </c>
      <c r="B31" s="67" t="s">
        <v>69</v>
      </c>
      <c r="C31" s="118">
        <v>0.3</v>
      </c>
      <c r="D31" s="119">
        <v>5</v>
      </c>
      <c r="E31" s="120">
        <v>160</v>
      </c>
      <c r="F31" s="97">
        <f t="shared" si="39"/>
        <v>800</v>
      </c>
      <c r="G31" s="114"/>
      <c r="H31" s="121">
        <v>250</v>
      </c>
      <c r="I31" s="121"/>
      <c r="J31" s="121">
        <v>550</v>
      </c>
      <c r="K31" s="153">
        <v>0.5</v>
      </c>
      <c r="L31" s="167">
        <v>7</v>
      </c>
      <c r="M31" s="167">
        <v>100</v>
      </c>
      <c r="N31" s="167">
        <v>700</v>
      </c>
      <c r="O31" s="167">
        <v>244.99999999999997</v>
      </c>
      <c r="P31" s="122">
        <v>105</v>
      </c>
      <c r="Q31" s="122">
        <v>350</v>
      </c>
      <c r="R31" s="122">
        <v>0</v>
      </c>
      <c r="S31" s="122">
        <v>0</v>
      </c>
      <c r="T31" s="122">
        <v>-466.66666666666652</v>
      </c>
      <c r="U31" s="122">
        <v>979.99999999999989</v>
      </c>
      <c r="V31" s="95">
        <f t="shared" si="0"/>
        <v>420</v>
      </c>
      <c r="W31" s="95">
        <f t="shared" si="1"/>
        <v>1400</v>
      </c>
      <c r="X31" s="93">
        <f t="shared" si="3"/>
        <v>1000</v>
      </c>
      <c r="Y31" s="93">
        <f t="shared" si="4"/>
        <v>0</v>
      </c>
      <c r="Z31" s="93">
        <f t="shared" si="5"/>
        <v>2200</v>
      </c>
      <c r="AA31" s="122">
        <v>0</v>
      </c>
      <c r="AB31" s="122">
        <v>0</v>
      </c>
      <c r="AC31" s="122">
        <v>-1866.6666666666661</v>
      </c>
    </row>
    <row r="32" spans="1:29" s="83" customFormat="1" ht="14.25" customHeight="1" x14ac:dyDescent="0.25">
      <c r="A32" s="87" t="s">
        <v>77</v>
      </c>
      <c r="B32" s="81" t="s">
        <v>83</v>
      </c>
      <c r="C32" s="112">
        <v>0.3</v>
      </c>
      <c r="D32" s="81">
        <v>50</v>
      </c>
      <c r="E32" s="113">
        <v>80</v>
      </c>
      <c r="F32" s="97">
        <f t="shared" si="39"/>
        <v>4000</v>
      </c>
      <c r="G32" s="182"/>
      <c r="H32" s="96">
        <v>1000</v>
      </c>
      <c r="I32" s="96"/>
      <c r="J32" s="97">
        <v>3000</v>
      </c>
      <c r="K32" s="156">
        <v>0.5</v>
      </c>
      <c r="L32" s="164">
        <v>20</v>
      </c>
      <c r="M32" s="169">
        <v>40</v>
      </c>
      <c r="N32" s="169">
        <v>800</v>
      </c>
      <c r="O32" s="169">
        <v>280</v>
      </c>
      <c r="P32" s="123">
        <v>120</v>
      </c>
      <c r="Q32" s="123">
        <v>400</v>
      </c>
      <c r="R32" s="123">
        <v>-2550</v>
      </c>
      <c r="S32" s="123">
        <v>-420</v>
      </c>
      <c r="T32" s="123">
        <v>-180</v>
      </c>
      <c r="U32" s="123">
        <v>1120</v>
      </c>
      <c r="V32" s="95">
        <f t="shared" si="0"/>
        <v>480</v>
      </c>
      <c r="W32" s="95">
        <f t="shared" si="1"/>
        <v>1600</v>
      </c>
      <c r="X32" s="93">
        <f t="shared" si="3"/>
        <v>4000</v>
      </c>
      <c r="Y32" s="93">
        <f t="shared" si="4"/>
        <v>0</v>
      </c>
      <c r="Z32" s="93">
        <f t="shared" si="5"/>
        <v>12000</v>
      </c>
      <c r="AA32" s="123">
        <v>-3080</v>
      </c>
      <c r="AB32" s="123">
        <v>-1320</v>
      </c>
      <c r="AC32" s="123">
        <v>-12500</v>
      </c>
    </row>
    <row r="33" spans="1:29" ht="28.5" x14ac:dyDescent="0.25">
      <c r="A33" s="63" t="s">
        <v>19</v>
      </c>
      <c r="B33" s="32" t="s">
        <v>20</v>
      </c>
      <c r="C33" s="32"/>
      <c r="D33" s="32"/>
      <c r="E33" s="85"/>
      <c r="F33" s="105"/>
      <c r="G33" s="183"/>
      <c r="H33" s="106"/>
      <c r="I33" s="106"/>
      <c r="J33" s="105"/>
      <c r="K33" s="152"/>
      <c r="L33" s="152"/>
      <c r="M33" s="152"/>
      <c r="N33" s="174"/>
      <c r="O33" s="174"/>
      <c r="P33" s="105"/>
      <c r="Q33" s="105"/>
      <c r="R33" s="102"/>
      <c r="S33" s="105"/>
      <c r="T33" s="105"/>
      <c r="U33" s="105"/>
      <c r="V33" s="95">
        <f t="shared" si="0"/>
        <v>0</v>
      </c>
      <c r="W33" s="95">
        <f t="shared" si="1"/>
        <v>0</v>
      </c>
      <c r="X33" s="93">
        <f t="shared" si="3"/>
        <v>0</v>
      </c>
      <c r="Y33" s="93">
        <f t="shared" si="4"/>
        <v>0</v>
      </c>
      <c r="Z33" s="93">
        <f t="shared" si="5"/>
        <v>0</v>
      </c>
      <c r="AA33" s="105"/>
      <c r="AB33" s="105"/>
      <c r="AC33" s="105"/>
    </row>
    <row r="34" spans="1:29" s="42" customFormat="1" ht="29.25" x14ac:dyDescent="0.25">
      <c r="A34" s="63">
        <v>1</v>
      </c>
      <c r="B34" s="66" t="s">
        <v>21</v>
      </c>
      <c r="C34" s="32"/>
      <c r="D34" s="32"/>
      <c r="E34" s="85"/>
      <c r="F34" s="85">
        <v>1550</v>
      </c>
      <c r="G34" s="116">
        <v>1550</v>
      </c>
      <c r="H34" s="98"/>
      <c r="I34" s="98"/>
      <c r="J34" s="95"/>
      <c r="K34" s="159"/>
      <c r="L34" s="91"/>
      <c r="M34" s="91"/>
      <c r="N34" s="93">
        <f>N35+N36</f>
        <v>200</v>
      </c>
      <c r="O34" s="93">
        <f>O35+O36</f>
        <v>200</v>
      </c>
      <c r="P34" s="95"/>
      <c r="Q34" s="95"/>
      <c r="R34" s="95">
        <f t="shared" ref="R34:T46" si="40">O34-H34</f>
        <v>200</v>
      </c>
      <c r="S34" s="95">
        <f t="shared" si="40"/>
        <v>0</v>
      </c>
      <c r="T34" s="95">
        <f t="shared" si="40"/>
        <v>0</v>
      </c>
      <c r="U34" s="95">
        <f t="shared" ref="U34:U41" si="41">O34*4</f>
        <v>800</v>
      </c>
      <c r="V34" s="95">
        <f t="shared" si="0"/>
        <v>0</v>
      </c>
      <c r="W34" s="95">
        <f t="shared" si="1"/>
        <v>0</v>
      </c>
      <c r="X34" s="93">
        <f t="shared" si="3"/>
        <v>0</v>
      </c>
      <c r="Y34" s="93">
        <f t="shared" si="4"/>
        <v>0</v>
      </c>
      <c r="Z34" s="93">
        <f t="shared" si="5"/>
        <v>0</v>
      </c>
      <c r="AA34" s="95">
        <f t="shared" ref="AA34:AC46" si="42">U34-X34</f>
        <v>800</v>
      </c>
      <c r="AB34" s="95">
        <f t="shared" si="42"/>
        <v>0</v>
      </c>
      <c r="AC34" s="95">
        <f t="shared" si="42"/>
        <v>0</v>
      </c>
    </row>
    <row r="35" spans="1:29" x14ac:dyDescent="0.25">
      <c r="A35" s="36" t="s">
        <v>63</v>
      </c>
      <c r="B35" s="67" t="s">
        <v>23</v>
      </c>
      <c r="C35" s="109">
        <v>1</v>
      </c>
      <c r="D35" s="76">
        <v>12</v>
      </c>
      <c r="E35" s="110">
        <v>50</v>
      </c>
      <c r="F35" s="110">
        <v>575</v>
      </c>
      <c r="G35" s="113"/>
      <c r="H35" s="96"/>
      <c r="I35" s="96"/>
      <c r="J35" s="97"/>
      <c r="K35" s="36">
        <v>1</v>
      </c>
      <c r="L35" s="36">
        <v>1</v>
      </c>
      <c r="M35" s="36">
        <v>50</v>
      </c>
      <c r="N35" s="175">
        <f>M35*L35</f>
        <v>50</v>
      </c>
      <c r="O35" s="175">
        <v>50</v>
      </c>
      <c r="P35" s="97"/>
      <c r="Q35" s="97"/>
      <c r="R35" s="95">
        <f t="shared" si="40"/>
        <v>50</v>
      </c>
      <c r="S35" s="97">
        <f t="shared" si="40"/>
        <v>0</v>
      </c>
      <c r="T35" s="97">
        <f t="shared" si="40"/>
        <v>0</v>
      </c>
      <c r="U35" s="97">
        <f t="shared" si="41"/>
        <v>200</v>
      </c>
      <c r="V35" s="95">
        <f t="shared" si="0"/>
        <v>0</v>
      </c>
      <c r="W35" s="95">
        <f t="shared" si="1"/>
        <v>0</v>
      </c>
      <c r="X35" s="93">
        <f t="shared" si="3"/>
        <v>0</v>
      </c>
      <c r="Y35" s="93">
        <f t="shared" si="4"/>
        <v>0</v>
      </c>
      <c r="Z35" s="93">
        <f t="shared" si="5"/>
        <v>0</v>
      </c>
      <c r="AA35" s="97">
        <f t="shared" si="42"/>
        <v>200</v>
      </c>
      <c r="AB35" s="97">
        <f t="shared" si="42"/>
        <v>0</v>
      </c>
      <c r="AC35" s="97">
        <f t="shared" si="42"/>
        <v>0</v>
      </c>
    </row>
    <row r="36" spans="1:29" x14ac:dyDescent="0.25">
      <c r="A36" s="36" t="s">
        <v>64</v>
      </c>
      <c r="B36" s="67" t="s">
        <v>6</v>
      </c>
      <c r="C36" s="109">
        <v>1</v>
      </c>
      <c r="D36" s="76">
        <v>6</v>
      </c>
      <c r="E36" s="110">
        <v>150</v>
      </c>
      <c r="F36" s="110">
        <v>975</v>
      </c>
      <c r="G36" s="113"/>
      <c r="H36" s="96"/>
      <c r="I36" s="96"/>
      <c r="J36" s="97"/>
      <c r="K36" s="36"/>
      <c r="L36" s="36">
        <v>1</v>
      </c>
      <c r="M36" s="36">
        <v>150</v>
      </c>
      <c r="N36" s="175">
        <f>M36*L36</f>
        <v>150</v>
      </c>
      <c r="O36" s="175">
        <v>150</v>
      </c>
      <c r="P36" s="97"/>
      <c r="Q36" s="97"/>
      <c r="R36" s="95">
        <f t="shared" si="40"/>
        <v>150</v>
      </c>
      <c r="S36" s="97">
        <f t="shared" si="40"/>
        <v>0</v>
      </c>
      <c r="T36" s="97">
        <f t="shared" si="40"/>
        <v>0</v>
      </c>
      <c r="U36" s="97">
        <f t="shared" si="41"/>
        <v>600</v>
      </c>
      <c r="V36" s="95">
        <f t="shared" si="0"/>
        <v>0</v>
      </c>
      <c r="W36" s="95">
        <f t="shared" si="1"/>
        <v>0</v>
      </c>
      <c r="X36" s="93">
        <f t="shared" si="3"/>
        <v>0</v>
      </c>
      <c r="Y36" s="93">
        <f t="shared" si="4"/>
        <v>0</v>
      </c>
      <c r="Z36" s="93">
        <f t="shared" si="5"/>
        <v>0</v>
      </c>
      <c r="AA36" s="97">
        <f t="shared" si="42"/>
        <v>600</v>
      </c>
      <c r="AB36" s="97">
        <f t="shared" si="42"/>
        <v>0</v>
      </c>
      <c r="AC36" s="97">
        <f t="shared" si="42"/>
        <v>0</v>
      </c>
    </row>
    <row r="37" spans="1:29" s="42" customFormat="1" ht="29.25" x14ac:dyDescent="0.25">
      <c r="A37" s="63">
        <v>2</v>
      </c>
      <c r="B37" s="66" t="s">
        <v>22</v>
      </c>
      <c r="C37" s="94">
        <v>0.3</v>
      </c>
      <c r="D37" s="32">
        <v>6</v>
      </c>
      <c r="E37" s="85">
        <v>3000</v>
      </c>
      <c r="F37" s="85">
        <f>G37+H37+I37+J37</f>
        <v>8200</v>
      </c>
      <c r="G37" s="116">
        <f>6400</f>
        <v>6400</v>
      </c>
      <c r="H37" s="95">
        <v>1800</v>
      </c>
      <c r="I37" s="98"/>
      <c r="J37" s="95"/>
      <c r="K37" s="91">
        <v>0.3</v>
      </c>
      <c r="L37" s="91">
        <v>1</v>
      </c>
      <c r="M37" s="171">
        <v>3000</v>
      </c>
      <c r="N37" s="93">
        <v>10000</v>
      </c>
      <c r="O37" s="93">
        <v>2100</v>
      </c>
      <c r="P37" s="95">
        <v>900</v>
      </c>
      <c r="Q37" s="95">
        <v>7000</v>
      </c>
      <c r="R37" s="95">
        <f t="shared" si="40"/>
        <v>300</v>
      </c>
      <c r="S37" s="95">
        <f t="shared" si="40"/>
        <v>900</v>
      </c>
      <c r="T37" s="95">
        <f t="shared" si="40"/>
        <v>7000</v>
      </c>
      <c r="U37" s="95">
        <f t="shared" si="41"/>
        <v>8400</v>
      </c>
      <c r="V37" s="95">
        <f t="shared" si="0"/>
        <v>3600</v>
      </c>
      <c r="W37" s="95">
        <f t="shared" si="1"/>
        <v>28000</v>
      </c>
      <c r="X37" s="93">
        <f t="shared" si="3"/>
        <v>7200</v>
      </c>
      <c r="Y37" s="93">
        <f t="shared" si="4"/>
        <v>0</v>
      </c>
      <c r="Z37" s="93">
        <f t="shared" si="5"/>
        <v>0</v>
      </c>
      <c r="AA37" s="95">
        <f t="shared" si="42"/>
        <v>1200</v>
      </c>
      <c r="AB37" s="95">
        <f t="shared" si="42"/>
        <v>3600</v>
      </c>
      <c r="AC37" s="95">
        <f t="shared" si="42"/>
        <v>28000</v>
      </c>
    </row>
    <row r="38" spans="1:29" s="42" customFormat="1" ht="29.25" x14ac:dyDescent="0.25">
      <c r="A38" s="63">
        <v>3</v>
      </c>
      <c r="B38" s="66" t="s">
        <v>24</v>
      </c>
      <c r="C38" s="32"/>
      <c r="D38" s="32"/>
      <c r="E38" s="85"/>
      <c r="F38" s="85">
        <f>F39+F40</f>
        <v>1650</v>
      </c>
      <c r="G38" s="116">
        <f t="shared" ref="G38:J38" si="43">G39+G40</f>
        <v>1650</v>
      </c>
      <c r="H38" s="85">
        <f t="shared" si="43"/>
        <v>0</v>
      </c>
      <c r="I38" s="85">
        <f t="shared" si="43"/>
        <v>0</v>
      </c>
      <c r="J38" s="85">
        <f t="shared" si="43"/>
        <v>0</v>
      </c>
      <c r="K38" s="91"/>
      <c r="L38" s="91"/>
      <c r="M38" s="91"/>
      <c r="N38" s="93">
        <f>N39+N40</f>
        <v>180</v>
      </c>
      <c r="O38" s="93">
        <f>O39+O40</f>
        <v>130</v>
      </c>
      <c r="P38" s="95"/>
      <c r="Q38" s="95">
        <f>Q39+Q40</f>
        <v>50</v>
      </c>
      <c r="R38" s="95">
        <f t="shared" si="40"/>
        <v>130</v>
      </c>
      <c r="S38" s="95">
        <f t="shared" si="40"/>
        <v>0</v>
      </c>
      <c r="T38" s="95">
        <f t="shared" si="40"/>
        <v>50</v>
      </c>
      <c r="U38" s="95">
        <f t="shared" si="41"/>
        <v>520</v>
      </c>
      <c r="V38" s="95">
        <f t="shared" si="0"/>
        <v>0</v>
      </c>
      <c r="W38" s="95">
        <f t="shared" si="1"/>
        <v>200</v>
      </c>
      <c r="X38" s="93">
        <f t="shared" si="3"/>
        <v>0</v>
      </c>
      <c r="Y38" s="93">
        <f t="shared" si="4"/>
        <v>0</v>
      </c>
      <c r="Z38" s="93">
        <f t="shared" si="5"/>
        <v>0</v>
      </c>
      <c r="AA38" s="95">
        <f t="shared" si="42"/>
        <v>520</v>
      </c>
      <c r="AB38" s="95">
        <f t="shared" si="42"/>
        <v>0</v>
      </c>
      <c r="AC38" s="95">
        <f t="shared" si="42"/>
        <v>200</v>
      </c>
    </row>
    <row r="39" spans="1:29" ht="30" x14ac:dyDescent="0.25">
      <c r="A39" s="36" t="s">
        <v>61</v>
      </c>
      <c r="B39" s="76" t="s">
        <v>25</v>
      </c>
      <c r="C39" s="76" t="s">
        <v>54</v>
      </c>
      <c r="D39" s="76">
        <v>6</v>
      </c>
      <c r="E39" s="110">
        <v>100</v>
      </c>
      <c r="F39" s="110">
        <f>E39*D39</f>
        <v>600</v>
      </c>
      <c r="G39" s="113">
        <v>600</v>
      </c>
      <c r="H39" s="96"/>
      <c r="I39" s="96"/>
      <c r="J39" s="97"/>
      <c r="K39" s="36" t="s">
        <v>54</v>
      </c>
      <c r="L39" s="36">
        <v>1</v>
      </c>
      <c r="M39" s="36">
        <v>100</v>
      </c>
      <c r="N39" s="175">
        <v>150</v>
      </c>
      <c r="O39" s="175">
        <v>100</v>
      </c>
      <c r="P39" s="97"/>
      <c r="Q39" s="97">
        <v>50</v>
      </c>
      <c r="R39" s="95">
        <f t="shared" si="40"/>
        <v>100</v>
      </c>
      <c r="S39" s="97">
        <f t="shared" si="40"/>
        <v>0</v>
      </c>
      <c r="T39" s="97">
        <f t="shared" si="40"/>
        <v>50</v>
      </c>
      <c r="U39" s="97">
        <f t="shared" si="41"/>
        <v>400</v>
      </c>
      <c r="V39" s="95">
        <f t="shared" si="0"/>
        <v>0</v>
      </c>
      <c r="W39" s="95">
        <f t="shared" si="1"/>
        <v>200</v>
      </c>
      <c r="X39" s="93">
        <f t="shared" si="3"/>
        <v>0</v>
      </c>
      <c r="Y39" s="93">
        <f t="shared" si="4"/>
        <v>0</v>
      </c>
      <c r="Z39" s="93">
        <f t="shared" si="5"/>
        <v>0</v>
      </c>
      <c r="AA39" s="97">
        <f t="shared" si="42"/>
        <v>400</v>
      </c>
      <c r="AB39" s="97">
        <f t="shared" si="42"/>
        <v>0</v>
      </c>
      <c r="AC39" s="97">
        <f t="shared" si="42"/>
        <v>200</v>
      </c>
    </row>
    <row r="40" spans="1:29" ht="30" x14ac:dyDescent="0.25">
      <c r="A40" s="36" t="s">
        <v>62</v>
      </c>
      <c r="B40" s="76" t="s">
        <v>26</v>
      </c>
      <c r="C40" s="109">
        <v>1</v>
      </c>
      <c r="D40" s="76">
        <v>35</v>
      </c>
      <c r="E40" s="110">
        <v>30</v>
      </c>
      <c r="F40" s="110">
        <f>E40*D40</f>
        <v>1050</v>
      </c>
      <c r="G40" s="113">
        <v>1050</v>
      </c>
      <c r="H40" s="150"/>
      <c r="I40" s="96"/>
      <c r="J40" s="97"/>
      <c r="K40" s="36">
        <v>1</v>
      </c>
      <c r="L40" s="36">
        <v>1</v>
      </c>
      <c r="M40" s="36">
        <v>30</v>
      </c>
      <c r="N40" s="175">
        <f>M40*L40</f>
        <v>30</v>
      </c>
      <c r="O40" s="175">
        <v>30</v>
      </c>
      <c r="P40" s="97"/>
      <c r="Q40" s="97"/>
      <c r="R40" s="95">
        <f t="shared" si="40"/>
        <v>30</v>
      </c>
      <c r="S40" s="97">
        <f t="shared" si="40"/>
        <v>0</v>
      </c>
      <c r="T40" s="97">
        <f t="shared" si="40"/>
        <v>0</v>
      </c>
      <c r="U40" s="97">
        <f t="shared" si="41"/>
        <v>120</v>
      </c>
      <c r="V40" s="95">
        <f t="shared" si="0"/>
        <v>0</v>
      </c>
      <c r="W40" s="95">
        <f t="shared" si="1"/>
        <v>0</v>
      </c>
      <c r="X40" s="93">
        <f t="shared" si="3"/>
        <v>0</v>
      </c>
      <c r="Y40" s="93">
        <f t="shared" si="4"/>
        <v>0</v>
      </c>
      <c r="Z40" s="93">
        <f t="shared" si="5"/>
        <v>0</v>
      </c>
      <c r="AA40" s="97">
        <f t="shared" si="42"/>
        <v>120</v>
      </c>
      <c r="AB40" s="97">
        <f t="shared" si="42"/>
        <v>0</v>
      </c>
      <c r="AC40" s="97">
        <f t="shared" si="42"/>
        <v>0</v>
      </c>
    </row>
    <row r="41" spans="1:29" s="42" customFormat="1" ht="43.5" x14ac:dyDescent="0.25">
      <c r="A41" s="63">
        <v>4</v>
      </c>
      <c r="B41" s="66" t="s">
        <v>27</v>
      </c>
      <c r="C41" s="32"/>
      <c r="D41" s="32"/>
      <c r="E41" s="85"/>
      <c r="F41" s="85">
        <f>F42+F43</f>
        <v>7650</v>
      </c>
      <c r="G41" s="190">
        <f>G42+G43</f>
        <v>5450</v>
      </c>
      <c r="H41" s="149">
        <f>H42+H43</f>
        <v>2200</v>
      </c>
      <c r="I41" s="98"/>
      <c r="J41" s="95"/>
      <c r="K41" s="91"/>
      <c r="L41" s="91"/>
      <c r="M41" s="91"/>
      <c r="N41" s="93">
        <f>N42+N43</f>
        <v>1010</v>
      </c>
      <c r="O41" s="93">
        <f>O42+O43</f>
        <v>590</v>
      </c>
      <c r="P41" s="95">
        <f>P42+P43</f>
        <v>210</v>
      </c>
      <c r="Q41" s="95">
        <f>Q42+Q43</f>
        <v>210</v>
      </c>
      <c r="R41" s="95">
        <f t="shared" si="40"/>
        <v>-1610</v>
      </c>
      <c r="S41" s="95">
        <f t="shared" si="40"/>
        <v>210</v>
      </c>
      <c r="T41" s="95">
        <f t="shared" si="40"/>
        <v>210</v>
      </c>
      <c r="U41" s="95">
        <f t="shared" si="41"/>
        <v>2360</v>
      </c>
      <c r="V41" s="95">
        <f t="shared" si="0"/>
        <v>840</v>
      </c>
      <c r="W41" s="95">
        <f t="shared" si="1"/>
        <v>840</v>
      </c>
      <c r="X41" s="93">
        <f t="shared" si="3"/>
        <v>8800</v>
      </c>
      <c r="Y41" s="93">
        <f t="shared" si="4"/>
        <v>0</v>
      </c>
      <c r="Z41" s="93">
        <f t="shared" si="5"/>
        <v>0</v>
      </c>
      <c r="AA41" s="95">
        <f t="shared" si="42"/>
        <v>-6440</v>
      </c>
      <c r="AB41" s="95">
        <f t="shared" si="42"/>
        <v>840</v>
      </c>
      <c r="AC41" s="95">
        <f t="shared" si="42"/>
        <v>840</v>
      </c>
    </row>
    <row r="42" spans="1:29" s="35" customFormat="1" ht="30" x14ac:dyDescent="0.25">
      <c r="A42" s="36" t="s">
        <v>59</v>
      </c>
      <c r="B42" s="67" t="s">
        <v>85</v>
      </c>
      <c r="C42" s="109">
        <v>1</v>
      </c>
      <c r="D42" s="76">
        <v>18</v>
      </c>
      <c r="E42" s="110">
        <v>53</v>
      </c>
      <c r="F42" s="110">
        <v>950</v>
      </c>
      <c r="G42" s="113">
        <v>750</v>
      </c>
      <c r="H42" s="97">
        <v>200</v>
      </c>
      <c r="I42" s="150"/>
      <c r="J42" s="97"/>
      <c r="K42" s="36">
        <v>1</v>
      </c>
      <c r="L42" s="36">
        <v>2</v>
      </c>
      <c r="M42" s="36">
        <v>50</v>
      </c>
      <c r="N42" s="175">
        <f>M42*L42</f>
        <v>100</v>
      </c>
      <c r="O42" s="175">
        <v>100</v>
      </c>
      <c r="P42" s="97"/>
      <c r="Q42" s="97"/>
      <c r="R42" s="95">
        <f t="shared" si="40"/>
        <v>-100</v>
      </c>
      <c r="S42" s="97">
        <f t="shared" si="40"/>
        <v>0</v>
      </c>
      <c r="T42" s="97">
        <f t="shared" si="40"/>
        <v>0</v>
      </c>
      <c r="U42" s="97">
        <f>O42*5</f>
        <v>500</v>
      </c>
      <c r="V42" s="95">
        <f t="shared" si="0"/>
        <v>0</v>
      </c>
      <c r="W42" s="95">
        <f t="shared" si="1"/>
        <v>0</v>
      </c>
      <c r="X42" s="93">
        <f t="shared" si="3"/>
        <v>800</v>
      </c>
      <c r="Y42" s="93">
        <f t="shared" si="4"/>
        <v>0</v>
      </c>
      <c r="Z42" s="93">
        <f t="shared" si="5"/>
        <v>0</v>
      </c>
      <c r="AA42" s="97">
        <f t="shared" si="42"/>
        <v>-300</v>
      </c>
      <c r="AB42" s="97">
        <f t="shared" si="42"/>
        <v>0</v>
      </c>
      <c r="AC42" s="97">
        <f t="shared" si="42"/>
        <v>0</v>
      </c>
    </row>
    <row r="43" spans="1:29" s="35" customFormat="1" ht="30" x14ac:dyDescent="0.25">
      <c r="A43" s="36" t="s">
        <v>60</v>
      </c>
      <c r="B43" s="67" t="s">
        <v>55</v>
      </c>
      <c r="C43" s="76" t="s">
        <v>54</v>
      </c>
      <c r="D43" s="76">
        <v>18</v>
      </c>
      <c r="E43" s="110"/>
      <c r="F43" s="110">
        <f>F44+F45</f>
        <v>6700</v>
      </c>
      <c r="G43" s="182">
        <f>G44+G45</f>
        <v>4700</v>
      </c>
      <c r="H43" s="97">
        <f>H44+H45</f>
        <v>2000</v>
      </c>
      <c r="I43" s="96"/>
      <c r="J43" s="97"/>
      <c r="K43" s="36" t="s">
        <v>56</v>
      </c>
      <c r="L43" s="36"/>
      <c r="M43" s="36"/>
      <c r="N43" s="175">
        <f>N44+N45</f>
        <v>910</v>
      </c>
      <c r="O43" s="175">
        <f>O44+O45</f>
        <v>490</v>
      </c>
      <c r="P43" s="97">
        <f>P44+P45</f>
        <v>210</v>
      </c>
      <c r="Q43" s="97">
        <f>Q44+Q45</f>
        <v>210</v>
      </c>
      <c r="R43" s="95">
        <f t="shared" si="40"/>
        <v>-1510</v>
      </c>
      <c r="S43" s="97">
        <f t="shared" si="40"/>
        <v>210</v>
      </c>
      <c r="T43" s="97">
        <f t="shared" si="40"/>
        <v>210</v>
      </c>
      <c r="U43" s="97">
        <f>O43*4</f>
        <v>1960</v>
      </c>
      <c r="V43" s="95">
        <f t="shared" si="0"/>
        <v>840</v>
      </c>
      <c r="W43" s="95">
        <f t="shared" si="1"/>
        <v>840</v>
      </c>
      <c r="X43" s="93">
        <f t="shared" si="3"/>
        <v>8000</v>
      </c>
      <c r="Y43" s="93">
        <f t="shared" si="4"/>
        <v>0</v>
      </c>
      <c r="Z43" s="93">
        <f t="shared" si="5"/>
        <v>0</v>
      </c>
      <c r="AA43" s="97">
        <f t="shared" si="42"/>
        <v>-6040</v>
      </c>
      <c r="AB43" s="97">
        <f t="shared" si="42"/>
        <v>840</v>
      </c>
      <c r="AC43" s="97">
        <f t="shared" si="42"/>
        <v>840</v>
      </c>
    </row>
    <row r="44" spans="1:29" x14ac:dyDescent="0.25">
      <c r="A44" s="36" t="s">
        <v>57</v>
      </c>
      <c r="B44" s="67" t="s">
        <v>6</v>
      </c>
      <c r="C44" s="76"/>
      <c r="D44" s="76">
        <v>6</v>
      </c>
      <c r="E44" s="110">
        <v>600</v>
      </c>
      <c r="F44" s="110">
        <v>3600</v>
      </c>
      <c r="G44" s="113">
        <v>2500</v>
      </c>
      <c r="H44" s="97">
        <v>1100</v>
      </c>
      <c r="I44" s="96"/>
      <c r="J44" s="97"/>
      <c r="K44" s="36"/>
      <c r="L44" s="36">
        <v>1</v>
      </c>
      <c r="M44" s="36">
        <v>500</v>
      </c>
      <c r="N44" s="175">
        <v>650</v>
      </c>
      <c r="O44" s="175">
        <v>350</v>
      </c>
      <c r="P44" s="97">
        <v>150</v>
      </c>
      <c r="Q44" s="97">
        <v>150</v>
      </c>
      <c r="R44" s="95">
        <f t="shared" si="40"/>
        <v>-750</v>
      </c>
      <c r="S44" s="97">
        <f t="shared" si="40"/>
        <v>150</v>
      </c>
      <c r="T44" s="97">
        <f t="shared" si="40"/>
        <v>150</v>
      </c>
      <c r="U44" s="97">
        <f>O44*4</f>
        <v>1400</v>
      </c>
      <c r="V44" s="95">
        <f t="shared" si="0"/>
        <v>600</v>
      </c>
      <c r="W44" s="95">
        <f t="shared" si="1"/>
        <v>600</v>
      </c>
      <c r="X44" s="93">
        <f t="shared" si="3"/>
        <v>4400</v>
      </c>
      <c r="Y44" s="93">
        <f t="shared" si="4"/>
        <v>0</v>
      </c>
      <c r="Z44" s="93">
        <f t="shared" si="5"/>
        <v>0</v>
      </c>
      <c r="AA44" s="97">
        <f t="shared" si="42"/>
        <v>-3000</v>
      </c>
      <c r="AB44" s="97">
        <f t="shared" si="42"/>
        <v>600</v>
      </c>
      <c r="AC44" s="97">
        <f t="shared" si="42"/>
        <v>600</v>
      </c>
    </row>
    <row r="45" spans="1:29" x14ac:dyDescent="0.25">
      <c r="A45" s="36" t="s">
        <v>58</v>
      </c>
      <c r="B45" s="67" t="s">
        <v>84</v>
      </c>
      <c r="C45" s="76"/>
      <c r="D45" s="76">
        <v>12</v>
      </c>
      <c r="E45" s="110">
        <v>258</v>
      </c>
      <c r="F45" s="110">
        <v>3100</v>
      </c>
      <c r="G45" s="113">
        <v>2200</v>
      </c>
      <c r="H45" s="97">
        <v>900</v>
      </c>
      <c r="I45" s="96"/>
      <c r="J45" s="97"/>
      <c r="K45" s="36"/>
      <c r="L45" s="36">
        <v>1</v>
      </c>
      <c r="M45" s="36">
        <v>200</v>
      </c>
      <c r="N45" s="175">
        <v>260</v>
      </c>
      <c r="O45" s="175">
        <v>140</v>
      </c>
      <c r="P45" s="97">
        <v>60</v>
      </c>
      <c r="Q45" s="97">
        <v>60</v>
      </c>
      <c r="R45" s="95">
        <f>O45-H45</f>
        <v>-760</v>
      </c>
      <c r="S45" s="97">
        <f t="shared" si="40"/>
        <v>60</v>
      </c>
      <c r="T45" s="97">
        <f t="shared" si="40"/>
        <v>60</v>
      </c>
      <c r="U45" s="97">
        <f>O45*4</f>
        <v>560</v>
      </c>
      <c r="V45" s="95">
        <f t="shared" si="0"/>
        <v>240</v>
      </c>
      <c r="W45" s="95">
        <f t="shared" si="1"/>
        <v>240</v>
      </c>
      <c r="X45" s="93">
        <f t="shared" si="3"/>
        <v>3600</v>
      </c>
      <c r="Y45" s="93">
        <f t="shared" si="4"/>
        <v>0</v>
      </c>
      <c r="Z45" s="93">
        <f t="shared" si="5"/>
        <v>0</v>
      </c>
      <c r="AA45" s="97">
        <f t="shared" si="42"/>
        <v>-3040</v>
      </c>
      <c r="AB45" s="97">
        <f t="shared" si="42"/>
        <v>240</v>
      </c>
      <c r="AC45" s="97">
        <f t="shared" si="42"/>
        <v>240</v>
      </c>
    </row>
    <row r="46" spans="1:29" s="42" customFormat="1" ht="43.5" x14ac:dyDescent="0.25">
      <c r="A46" s="63">
        <v>5</v>
      </c>
      <c r="B46" s="66" t="s">
        <v>30</v>
      </c>
      <c r="C46" s="94">
        <v>0.4</v>
      </c>
      <c r="D46" s="32">
        <v>18</v>
      </c>
      <c r="E46" s="85">
        <v>200</v>
      </c>
      <c r="F46" s="85">
        <v>3500</v>
      </c>
      <c r="G46" s="116">
        <v>3500</v>
      </c>
      <c r="H46" s="98"/>
      <c r="I46" s="98"/>
      <c r="J46" s="95"/>
      <c r="K46" s="54">
        <f>C46</f>
        <v>0.4</v>
      </c>
      <c r="L46" s="91">
        <v>2</v>
      </c>
      <c r="M46" s="91">
        <v>200</v>
      </c>
      <c r="N46" s="93">
        <v>1000</v>
      </c>
      <c r="O46" s="93">
        <v>280</v>
      </c>
      <c r="P46" s="95">
        <v>120</v>
      </c>
      <c r="Q46" s="95">
        <v>600</v>
      </c>
      <c r="R46" s="95">
        <f t="shared" si="40"/>
        <v>280</v>
      </c>
      <c r="S46" s="95">
        <f t="shared" si="40"/>
        <v>120</v>
      </c>
      <c r="T46" s="95">
        <f t="shared" si="40"/>
        <v>600</v>
      </c>
      <c r="U46" s="95">
        <f>O46*4</f>
        <v>1120</v>
      </c>
      <c r="V46" s="95">
        <f>P46*4</f>
        <v>480</v>
      </c>
      <c r="W46" s="95">
        <f>Q46*4</f>
        <v>2400</v>
      </c>
      <c r="X46" s="93">
        <f t="shared" si="3"/>
        <v>0</v>
      </c>
      <c r="Y46" s="93">
        <f t="shared" si="4"/>
        <v>0</v>
      </c>
      <c r="Z46" s="93">
        <f t="shared" si="5"/>
        <v>0</v>
      </c>
      <c r="AA46" s="95">
        <f t="shared" si="42"/>
        <v>1120</v>
      </c>
      <c r="AB46" s="95">
        <f t="shared" si="42"/>
        <v>480</v>
      </c>
      <c r="AC46" s="95">
        <f t="shared" si="42"/>
        <v>2400</v>
      </c>
    </row>
    <row r="47" spans="1:29" s="68" customFormat="1" ht="24" customHeight="1" x14ac:dyDescent="0.2">
      <c r="A47" s="63"/>
      <c r="B47" s="51" t="s">
        <v>31</v>
      </c>
      <c r="C47" s="32"/>
      <c r="D47" s="32"/>
      <c r="E47" s="85"/>
      <c r="F47" s="124">
        <f>F46+F41+F38+F37+F34+F28+F16+F15+F13+F9+F8</f>
        <v>52300</v>
      </c>
      <c r="G47" s="124">
        <f>G46+G41+G38+G37+G34+G28+G16+G15+G13+G9+G8</f>
        <v>19500</v>
      </c>
      <c r="H47" s="124">
        <f t="shared" ref="H47:J47" si="44">H46+H41+H38+H37+H34+H28+H16+H15+H13+H9+H8</f>
        <v>14100</v>
      </c>
      <c r="I47" s="124">
        <f t="shared" si="44"/>
        <v>0</v>
      </c>
      <c r="J47" s="124">
        <f t="shared" si="44"/>
        <v>18700</v>
      </c>
      <c r="K47" s="93"/>
      <c r="L47" s="93"/>
      <c r="M47" s="93"/>
      <c r="N47" s="148">
        <f t="shared" ref="N47:AC47" si="45">N46+N41+N38+N37+N34+N28+N16+N15+N13+N9+N8</f>
        <v>24960</v>
      </c>
      <c r="O47" s="148">
        <f t="shared" si="45"/>
        <v>8329.5</v>
      </c>
      <c r="P47" s="124">
        <f t="shared" si="45"/>
        <v>3085.5</v>
      </c>
      <c r="Q47" s="124">
        <f t="shared" si="45"/>
        <v>14145</v>
      </c>
      <c r="R47" s="127">
        <f t="shared" si="45"/>
        <v>-5982.5</v>
      </c>
      <c r="S47" s="127">
        <f t="shared" si="45"/>
        <v>2227.5</v>
      </c>
      <c r="T47" s="127">
        <f t="shared" si="45"/>
        <v>5521.6666666666679</v>
      </c>
      <c r="U47" s="192">
        <f t="shared" si="45"/>
        <v>33318</v>
      </c>
      <c r="V47" s="192">
        <f t="shared" si="45"/>
        <v>12342</v>
      </c>
      <c r="W47" s="192">
        <f t="shared" si="45"/>
        <v>56580</v>
      </c>
      <c r="X47" s="125">
        <f t="shared" si="45"/>
        <v>56400</v>
      </c>
      <c r="Y47" s="125">
        <f t="shared" si="45"/>
        <v>0</v>
      </c>
      <c r="Z47" s="125">
        <f t="shared" si="45"/>
        <v>74800</v>
      </c>
      <c r="AA47" s="126">
        <f t="shared" si="45"/>
        <v>-12990</v>
      </c>
      <c r="AB47" s="126">
        <f t="shared" si="45"/>
        <v>6210</v>
      </c>
      <c r="AC47" s="126">
        <f t="shared" si="45"/>
        <v>8726.6666666666697</v>
      </c>
    </row>
    <row r="48" spans="1:29" ht="32.25" customHeight="1" x14ac:dyDescent="0.25">
      <c r="A48" s="69"/>
      <c r="B48" s="201" t="s">
        <v>50</v>
      </c>
      <c r="C48" s="202"/>
      <c r="D48" s="202"/>
      <c r="E48" s="202"/>
      <c r="F48" s="202"/>
      <c r="G48" s="202"/>
      <c r="H48" s="202"/>
      <c r="I48" s="202"/>
      <c r="J48" s="202"/>
      <c r="K48" s="202"/>
      <c r="L48" s="202"/>
      <c r="M48" s="202"/>
      <c r="N48" s="202"/>
      <c r="O48" s="176"/>
      <c r="P48" s="70"/>
      <c r="Q48" s="70"/>
      <c r="R48" s="71"/>
      <c r="S48" s="70"/>
      <c r="T48" s="70"/>
      <c r="U48" s="70"/>
      <c r="V48" s="70"/>
      <c r="W48" s="70"/>
      <c r="X48" s="70"/>
      <c r="Y48" s="70"/>
      <c r="Z48" s="70"/>
      <c r="AA48" s="70"/>
      <c r="AB48" s="70"/>
      <c r="AC48" s="70"/>
    </row>
  </sheetData>
  <mergeCells count="19">
    <mergeCell ref="B48:N48"/>
    <mergeCell ref="U5:W5"/>
    <mergeCell ref="X5:Z5"/>
    <mergeCell ref="AA5:AC5"/>
    <mergeCell ref="U4:AC4"/>
    <mergeCell ref="R4:T5"/>
    <mergeCell ref="N5:Q5"/>
    <mergeCell ref="A4:A6"/>
    <mergeCell ref="B4:B6"/>
    <mergeCell ref="K5:K6"/>
    <mergeCell ref="L5:L6"/>
    <mergeCell ref="M5:M6"/>
    <mergeCell ref="B2:T2"/>
    <mergeCell ref="C5:C6"/>
    <mergeCell ref="D5:D6"/>
    <mergeCell ref="E5:E6"/>
    <mergeCell ref="C4:J4"/>
    <mergeCell ref="F5:J5"/>
    <mergeCell ref="K4:Q4"/>
  </mergeCells>
  <pageMargins left="0.23622047244094491" right="0.23622047244094491" top="0.31496062992125984" bottom="0.31496062992125984"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4"/>
  <sheetViews>
    <sheetView topLeftCell="A7" workbookViewId="0">
      <selection activeCell="A7" sqref="A1:XFD1048576"/>
    </sheetView>
  </sheetViews>
  <sheetFormatPr defaultColWidth="9.140625" defaultRowHeight="15" x14ac:dyDescent="0.25"/>
  <cols>
    <col min="1" max="1" width="6.5703125" style="1" customWidth="1"/>
    <col min="2" max="2" width="47.7109375" style="30" bestFit="1" customWidth="1"/>
    <col min="3" max="3" width="8.7109375" style="30" customWidth="1"/>
    <col min="4" max="4" width="8.42578125" style="30" customWidth="1"/>
    <col min="5" max="5" width="10.140625" style="30" customWidth="1"/>
    <col min="6" max="6" width="10.7109375" style="2" customWidth="1"/>
    <col min="7" max="7" width="9.140625" style="2"/>
    <col min="8" max="8" width="11" style="2" customWidth="1"/>
    <col min="9" max="11" width="9.140625" style="2"/>
    <col min="12" max="12" width="10.5703125" style="2" customWidth="1"/>
    <col min="13" max="13" width="9.85546875" style="2" customWidth="1"/>
    <col min="14" max="14" width="9.140625" style="2"/>
    <col min="15" max="15" width="10.28515625" style="2" customWidth="1"/>
    <col min="16" max="16" width="11.140625" style="2" customWidth="1"/>
    <col min="17" max="17" width="9.140625" style="21"/>
    <col min="18" max="18" width="10.140625" style="2" customWidth="1"/>
    <col min="19" max="19" width="10.85546875" style="2" customWidth="1"/>
    <col min="20" max="16384" width="9.140625" style="2"/>
  </cols>
  <sheetData>
    <row r="2" spans="1:28" ht="30.75" customHeight="1" x14ac:dyDescent="0.25">
      <c r="B2" s="226" t="s">
        <v>5</v>
      </c>
      <c r="C2" s="226"/>
      <c r="D2" s="226"/>
      <c r="E2" s="226"/>
      <c r="F2" s="226"/>
      <c r="G2" s="226"/>
      <c r="H2" s="226"/>
      <c r="I2" s="226"/>
      <c r="J2" s="226"/>
      <c r="K2" s="226"/>
      <c r="L2" s="226"/>
      <c r="M2" s="226"/>
      <c r="N2" s="226"/>
      <c r="O2" s="226"/>
      <c r="P2" s="226"/>
      <c r="Q2" s="226"/>
      <c r="R2" s="226"/>
      <c r="S2" s="226"/>
    </row>
    <row r="4" spans="1:28" s="7" customFormat="1" ht="16.5" customHeight="1" x14ac:dyDescent="0.25">
      <c r="A4" s="227" t="s">
        <v>0</v>
      </c>
      <c r="B4" s="228" t="s">
        <v>1</v>
      </c>
      <c r="C4" s="229" t="s">
        <v>36</v>
      </c>
      <c r="D4" s="230"/>
      <c r="E4" s="230"/>
      <c r="F4" s="230"/>
      <c r="G4" s="230"/>
      <c r="H4" s="230"/>
      <c r="I4" s="231"/>
      <c r="J4" s="4" t="s">
        <v>37</v>
      </c>
      <c r="K4" s="5"/>
      <c r="L4" s="5"/>
      <c r="M4" s="5"/>
      <c r="N4" s="5"/>
      <c r="O4" s="5"/>
      <c r="P4" s="6"/>
      <c r="Q4" s="234" t="s">
        <v>40</v>
      </c>
      <c r="R4" s="235"/>
      <c r="S4" s="236"/>
      <c r="T4" s="227" t="s">
        <v>45</v>
      </c>
      <c r="U4" s="227"/>
      <c r="V4" s="227"/>
      <c r="W4" s="227"/>
      <c r="X4" s="227"/>
      <c r="Y4" s="227"/>
      <c r="Z4" s="227"/>
      <c r="AA4" s="227"/>
      <c r="AB4" s="227"/>
    </row>
    <row r="5" spans="1:28" s="7" customFormat="1" ht="48.75" customHeight="1" x14ac:dyDescent="0.25">
      <c r="A5" s="227"/>
      <c r="B5" s="228"/>
      <c r="C5" s="232" t="s">
        <v>32</v>
      </c>
      <c r="D5" s="232" t="s">
        <v>33</v>
      </c>
      <c r="E5" s="232" t="s">
        <v>35</v>
      </c>
      <c r="F5" s="229" t="s">
        <v>34</v>
      </c>
      <c r="G5" s="230"/>
      <c r="H5" s="230"/>
      <c r="I5" s="231"/>
      <c r="J5" s="232" t="s">
        <v>32</v>
      </c>
      <c r="K5" s="232" t="s">
        <v>33</v>
      </c>
      <c r="L5" s="232" t="s">
        <v>35</v>
      </c>
      <c r="M5" s="229" t="s">
        <v>34</v>
      </c>
      <c r="N5" s="230"/>
      <c r="O5" s="230"/>
      <c r="P5" s="231"/>
      <c r="Q5" s="237"/>
      <c r="R5" s="238"/>
      <c r="S5" s="239"/>
      <c r="T5" s="227" t="s">
        <v>46</v>
      </c>
      <c r="U5" s="227"/>
      <c r="V5" s="227"/>
      <c r="W5" s="227" t="s">
        <v>47</v>
      </c>
      <c r="X5" s="227"/>
      <c r="Y5" s="227"/>
      <c r="Z5" s="227" t="s">
        <v>7</v>
      </c>
      <c r="AA5" s="227"/>
      <c r="AB5" s="227"/>
    </row>
    <row r="6" spans="1:28" s="9" customFormat="1" ht="16.5" customHeight="1" x14ac:dyDescent="0.25">
      <c r="A6" s="227"/>
      <c r="B6" s="228"/>
      <c r="C6" s="233"/>
      <c r="D6" s="233"/>
      <c r="E6" s="233"/>
      <c r="F6" s="8" t="s">
        <v>38</v>
      </c>
      <c r="G6" s="8" t="s">
        <v>2</v>
      </c>
      <c r="H6" s="8" t="s">
        <v>3</v>
      </c>
      <c r="I6" s="8" t="s">
        <v>4</v>
      </c>
      <c r="J6" s="233"/>
      <c r="K6" s="233"/>
      <c r="L6" s="233"/>
      <c r="M6" s="8" t="s">
        <v>39</v>
      </c>
      <c r="N6" s="8" t="s">
        <v>2</v>
      </c>
      <c r="O6" s="8" t="s">
        <v>3</v>
      </c>
      <c r="P6" s="8" t="s">
        <v>4</v>
      </c>
      <c r="Q6" s="8" t="s">
        <v>39</v>
      </c>
      <c r="R6" s="8" t="s">
        <v>2</v>
      </c>
      <c r="S6" s="8" t="s">
        <v>3</v>
      </c>
      <c r="T6" s="8" t="s">
        <v>2</v>
      </c>
      <c r="U6" s="8" t="s">
        <v>3</v>
      </c>
      <c r="V6" s="8" t="s">
        <v>4</v>
      </c>
      <c r="W6" s="8" t="s">
        <v>2</v>
      </c>
      <c r="X6" s="8" t="s">
        <v>3</v>
      </c>
      <c r="Y6" s="8" t="s">
        <v>4</v>
      </c>
      <c r="Z6" s="8" t="s">
        <v>2</v>
      </c>
      <c r="AA6" s="8" t="s">
        <v>3</v>
      </c>
      <c r="AB6" s="8" t="s">
        <v>4</v>
      </c>
    </row>
    <row r="7" spans="1:28" s="9" customFormat="1" ht="36.75" customHeight="1" x14ac:dyDescent="0.25">
      <c r="A7" s="8" t="s">
        <v>8</v>
      </c>
      <c r="B7" s="3" t="s">
        <v>9</v>
      </c>
      <c r="C7" s="3"/>
      <c r="D7" s="3"/>
      <c r="E7" s="3"/>
      <c r="F7" s="8"/>
      <c r="G7" s="8"/>
      <c r="H7" s="8"/>
      <c r="I7" s="8"/>
      <c r="J7" s="8"/>
      <c r="K7" s="8"/>
      <c r="L7" s="8"/>
      <c r="M7" s="8"/>
      <c r="N7" s="8"/>
      <c r="O7" s="8"/>
      <c r="P7" s="8"/>
      <c r="Q7" s="8"/>
      <c r="R7" s="8"/>
      <c r="S7" s="8"/>
      <c r="T7" s="8"/>
      <c r="U7" s="8"/>
      <c r="V7" s="8"/>
      <c r="W7" s="8"/>
      <c r="X7" s="8"/>
      <c r="Y7" s="8"/>
      <c r="Z7" s="8"/>
      <c r="AA7" s="8"/>
      <c r="AB7" s="8"/>
    </row>
    <row r="8" spans="1:28" ht="57" x14ac:dyDescent="0.25">
      <c r="A8" s="10">
        <v>1</v>
      </c>
      <c r="B8" s="11" t="s">
        <v>41</v>
      </c>
      <c r="C8" s="11"/>
      <c r="D8" s="11"/>
      <c r="E8" s="11"/>
      <c r="F8" s="12"/>
      <c r="G8" s="12"/>
      <c r="H8" s="12"/>
      <c r="I8" s="12"/>
      <c r="J8" s="12"/>
      <c r="K8" s="12"/>
      <c r="L8" s="12"/>
      <c r="M8" s="12"/>
      <c r="N8" s="12"/>
      <c r="O8" s="12"/>
      <c r="P8" s="12"/>
      <c r="Q8" s="20"/>
      <c r="R8" s="12"/>
      <c r="S8" s="12"/>
      <c r="T8" s="13"/>
      <c r="U8" s="13"/>
      <c r="V8" s="13"/>
      <c r="W8" s="13"/>
      <c r="X8" s="13"/>
      <c r="Y8" s="13"/>
      <c r="Z8" s="13"/>
      <c r="AA8" s="13"/>
      <c r="AB8" s="13"/>
    </row>
    <row r="9" spans="1:28" ht="28.5" x14ac:dyDescent="0.25">
      <c r="A9" s="10">
        <v>2</v>
      </c>
      <c r="B9" s="14" t="s">
        <v>10</v>
      </c>
      <c r="C9" s="14"/>
      <c r="D9" s="14"/>
      <c r="E9" s="14"/>
      <c r="F9" s="12"/>
      <c r="G9" s="12"/>
      <c r="H9" s="12"/>
      <c r="I9" s="12"/>
      <c r="J9" s="12"/>
      <c r="K9" s="12"/>
      <c r="L9" s="12"/>
      <c r="M9" s="12"/>
      <c r="N9" s="12"/>
      <c r="O9" s="12"/>
      <c r="P9" s="12"/>
      <c r="Q9" s="20"/>
      <c r="R9" s="12"/>
      <c r="S9" s="12"/>
      <c r="T9" s="13"/>
      <c r="U9" s="13"/>
      <c r="V9" s="13"/>
      <c r="W9" s="13"/>
      <c r="X9" s="13"/>
      <c r="Y9" s="13"/>
      <c r="Z9" s="13"/>
      <c r="AA9" s="13"/>
      <c r="AB9" s="13"/>
    </row>
    <row r="10" spans="1:28" s="19" customFormat="1" x14ac:dyDescent="0.25">
      <c r="A10" s="15">
        <v>2.1</v>
      </c>
      <c r="B10" s="16" t="s">
        <v>11</v>
      </c>
      <c r="C10" s="16"/>
      <c r="D10" s="16"/>
      <c r="E10" s="16"/>
      <c r="F10" s="17"/>
      <c r="G10" s="17"/>
      <c r="H10" s="17"/>
      <c r="I10" s="17"/>
      <c r="J10" s="17"/>
      <c r="K10" s="17"/>
      <c r="L10" s="17"/>
      <c r="M10" s="17"/>
      <c r="N10" s="17"/>
      <c r="O10" s="17"/>
      <c r="P10" s="17"/>
      <c r="Q10" s="22"/>
      <c r="R10" s="17"/>
      <c r="S10" s="17"/>
      <c r="T10" s="18"/>
      <c r="U10" s="18"/>
      <c r="V10" s="18"/>
      <c r="W10" s="18"/>
      <c r="X10" s="18"/>
      <c r="Y10" s="18"/>
      <c r="Z10" s="18"/>
      <c r="AA10" s="18"/>
      <c r="AB10" s="18"/>
    </row>
    <row r="11" spans="1:28" s="19" customFormat="1" ht="30" x14ac:dyDescent="0.25">
      <c r="A11" s="15">
        <v>2.2000000000000002</v>
      </c>
      <c r="B11" s="16" t="s">
        <v>12</v>
      </c>
      <c r="C11" s="16"/>
      <c r="D11" s="16"/>
      <c r="E11" s="16"/>
      <c r="F11" s="17"/>
      <c r="G11" s="17"/>
      <c r="H11" s="17"/>
      <c r="I11" s="17"/>
      <c r="J11" s="17"/>
      <c r="K11" s="17"/>
      <c r="L11" s="17"/>
      <c r="M11" s="17"/>
      <c r="N11" s="17"/>
      <c r="O11" s="17"/>
      <c r="P11" s="17"/>
      <c r="Q11" s="22"/>
      <c r="R11" s="17"/>
      <c r="S11" s="17"/>
      <c r="T11" s="18"/>
      <c r="U11" s="18"/>
      <c r="V11" s="18"/>
      <c r="W11" s="18"/>
      <c r="X11" s="18"/>
      <c r="Y11" s="18"/>
      <c r="Z11" s="18"/>
      <c r="AA11" s="18"/>
      <c r="AB11" s="18"/>
    </row>
    <row r="12" spans="1:28" s="35" customFormat="1" ht="57" x14ac:dyDescent="0.25">
      <c r="A12" s="31" t="s">
        <v>13</v>
      </c>
      <c r="B12" s="32" t="s">
        <v>14</v>
      </c>
      <c r="C12" s="32"/>
      <c r="D12" s="32"/>
      <c r="E12" s="32"/>
      <c r="F12" s="33"/>
      <c r="G12" s="33"/>
      <c r="H12" s="33"/>
      <c r="I12" s="33"/>
      <c r="J12" s="33"/>
      <c r="K12" s="33"/>
      <c r="L12" s="33"/>
      <c r="M12" s="33"/>
      <c r="N12" s="33"/>
      <c r="O12" s="33"/>
      <c r="P12" s="33"/>
      <c r="Q12" s="56"/>
      <c r="R12" s="33"/>
      <c r="S12" s="33"/>
      <c r="T12" s="34"/>
      <c r="U12" s="34"/>
      <c r="V12" s="34"/>
      <c r="W12" s="34"/>
      <c r="X12" s="34"/>
      <c r="Y12" s="34"/>
      <c r="Z12" s="34"/>
      <c r="AA12" s="34"/>
      <c r="AB12" s="34"/>
    </row>
    <row r="13" spans="1:28" s="39" customFormat="1" x14ac:dyDescent="0.25">
      <c r="A13" s="36">
        <v>1</v>
      </c>
      <c r="B13" s="32" t="s">
        <v>15</v>
      </c>
      <c r="C13" s="32"/>
      <c r="D13" s="32"/>
      <c r="E13" s="32"/>
      <c r="F13" s="37"/>
      <c r="G13" s="37"/>
      <c r="H13" s="37"/>
      <c r="I13" s="37"/>
      <c r="J13" s="37"/>
      <c r="K13" s="37"/>
      <c r="L13" s="37"/>
      <c r="M13" s="37"/>
      <c r="N13" s="37"/>
      <c r="O13" s="37"/>
      <c r="P13" s="37"/>
      <c r="Q13" s="40"/>
      <c r="R13" s="37"/>
      <c r="S13" s="37"/>
      <c r="T13" s="38"/>
      <c r="U13" s="38"/>
      <c r="V13" s="38"/>
      <c r="W13" s="38"/>
      <c r="X13" s="38"/>
      <c r="Y13" s="38"/>
      <c r="Z13" s="38"/>
      <c r="AA13" s="38"/>
      <c r="AB13" s="38"/>
    </row>
    <row r="14" spans="1:28" s="42" customFormat="1" ht="28.5" x14ac:dyDescent="0.25">
      <c r="A14" s="36">
        <v>2</v>
      </c>
      <c r="B14" s="32" t="s">
        <v>16</v>
      </c>
      <c r="C14" s="32"/>
      <c r="D14" s="32"/>
      <c r="E14" s="32"/>
      <c r="F14" s="40"/>
      <c r="G14" s="40"/>
      <c r="H14" s="40"/>
      <c r="I14" s="40"/>
      <c r="J14" s="40"/>
      <c r="K14" s="40"/>
      <c r="L14" s="40"/>
      <c r="M14" s="40"/>
      <c r="N14" s="40"/>
      <c r="O14" s="40"/>
      <c r="P14" s="40"/>
      <c r="Q14" s="40"/>
      <c r="R14" s="40"/>
      <c r="S14" s="40"/>
      <c r="T14" s="41"/>
      <c r="U14" s="41"/>
      <c r="V14" s="41"/>
      <c r="W14" s="41"/>
      <c r="X14" s="41"/>
      <c r="Y14" s="41"/>
      <c r="Z14" s="41"/>
      <c r="AA14" s="41"/>
      <c r="AB14" s="41"/>
    </row>
    <row r="15" spans="1:28" s="55" customFormat="1" ht="30" x14ac:dyDescent="0.25">
      <c r="A15" s="48">
        <v>2.1</v>
      </c>
      <c r="B15" s="44" t="s">
        <v>17</v>
      </c>
      <c r="C15" s="53">
        <v>1</v>
      </c>
      <c r="D15" s="51">
        <v>1</v>
      </c>
      <c r="E15" s="51">
        <v>100</v>
      </c>
      <c r="F15" s="31">
        <f>D15*E15</f>
        <v>100</v>
      </c>
      <c r="G15" s="31">
        <v>100</v>
      </c>
      <c r="H15" s="31">
        <v>0</v>
      </c>
      <c r="I15" s="31">
        <v>0</v>
      </c>
      <c r="J15" s="54">
        <v>1</v>
      </c>
      <c r="K15" s="31">
        <v>1</v>
      </c>
      <c r="L15" s="31">
        <v>500</v>
      </c>
      <c r="M15" s="48">
        <f>N15+O15</f>
        <v>500</v>
      </c>
      <c r="N15" s="31">
        <v>350</v>
      </c>
      <c r="O15" s="31">
        <v>150</v>
      </c>
      <c r="P15" s="31">
        <v>0</v>
      </c>
      <c r="Q15" s="31">
        <f>M15-F15</f>
        <v>400</v>
      </c>
      <c r="R15" s="31">
        <f>N15-G15</f>
        <v>250</v>
      </c>
      <c r="S15" s="31">
        <f>O15-H15</f>
        <v>150</v>
      </c>
      <c r="T15" s="52">
        <f>N15*4</f>
        <v>1400</v>
      </c>
      <c r="U15" s="52">
        <f>O15*4</f>
        <v>600</v>
      </c>
      <c r="V15" s="52">
        <f>P15*4</f>
        <v>0</v>
      </c>
      <c r="W15" s="52">
        <f>G15*6</f>
        <v>600</v>
      </c>
      <c r="X15" s="52">
        <f>H15*6</f>
        <v>0</v>
      </c>
      <c r="Y15" s="52">
        <f>I15*6</f>
        <v>0</v>
      </c>
      <c r="Z15" s="52">
        <f>T15-W15</f>
        <v>800</v>
      </c>
      <c r="AA15" s="52">
        <f>U15-X15</f>
        <v>600</v>
      </c>
      <c r="AB15" s="52">
        <f>V15-Y15</f>
        <v>0</v>
      </c>
    </row>
    <row r="16" spans="1:28" s="46" customFormat="1" ht="30" x14ac:dyDescent="0.25">
      <c r="A16" s="48">
        <v>2.2000000000000002</v>
      </c>
      <c r="B16" s="44" t="s">
        <v>42</v>
      </c>
      <c r="C16" s="51"/>
      <c r="D16" s="51"/>
      <c r="E16" s="51"/>
      <c r="F16" s="31">
        <f>F17+F18+F19</f>
        <v>1000</v>
      </c>
      <c r="G16" s="31">
        <f t="shared" ref="G16:I16" si="0">G17+G18+G19</f>
        <v>700</v>
      </c>
      <c r="H16" s="31">
        <f t="shared" si="0"/>
        <v>300</v>
      </c>
      <c r="I16" s="31">
        <f t="shared" si="0"/>
        <v>2333.3333333333335</v>
      </c>
      <c r="J16" s="31"/>
      <c r="K16" s="31">
        <f t="shared" ref="K16:P16" si="1">K17+K18+K19</f>
        <v>9</v>
      </c>
      <c r="L16" s="31"/>
      <c r="M16" s="48">
        <f t="shared" si="1"/>
        <v>1675</v>
      </c>
      <c r="N16" s="31">
        <f t="shared" si="1"/>
        <v>1172.5</v>
      </c>
      <c r="O16" s="31">
        <f t="shared" si="1"/>
        <v>502.5</v>
      </c>
      <c r="P16" s="31">
        <f t="shared" si="1"/>
        <v>1675</v>
      </c>
      <c r="Q16" s="31">
        <f t="shared" ref="Q16:Q20" si="2">M16-F16</f>
        <v>675</v>
      </c>
      <c r="R16" s="31">
        <f t="shared" ref="R16:R20" si="3">N16-G16</f>
        <v>472.5</v>
      </c>
      <c r="S16" s="31">
        <f t="shared" ref="S16:S20" si="4">O16-H16</f>
        <v>202.5</v>
      </c>
      <c r="T16" s="52">
        <f t="shared" ref="T16:T20" si="5">N16*4</f>
        <v>4690</v>
      </c>
      <c r="U16" s="52">
        <f t="shared" ref="U16:U20" si="6">O16*4</f>
        <v>2010</v>
      </c>
      <c r="V16" s="52">
        <f t="shared" ref="V16:V20" si="7">P16*4</f>
        <v>6700</v>
      </c>
      <c r="W16" s="52">
        <f t="shared" ref="W16:W20" si="8">G16*6</f>
        <v>4200</v>
      </c>
      <c r="X16" s="52">
        <f t="shared" ref="X16:X20" si="9">H16*6</f>
        <v>1800</v>
      </c>
      <c r="Y16" s="52">
        <f t="shared" ref="Y16:Y20" si="10">I16*6</f>
        <v>14000</v>
      </c>
      <c r="Z16" s="52">
        <f t="shared" ref="Z16:Z20" si="11">T16-W16</f>
        <v>490</v>
      </c>
      <c r="AA16" s="52">
        <f t="shared" ref="AA16:AA20" si="12">U16-X16</f>
        <v>210</v>
      </c>
      <c r="AB16" s="52">
        <f t="shared" ref="AB16:AB20" si="13">V16-Y16</f>
        <v>-7300</v>
      </c>
    </row>
    <row r="17" spans="1:28" s="46" customFormat="1" ht="28.5" x14ac:dyDescent="0.25">
      <c r="A17" s="43"/>
      <c r="B17" s="47" t="s">
        <v>43</v>
      </c>
      <c r="C17" s="49">
        <v>0.3</v>
      </c>
      <c r="D17" s="50">
        <v>10</v>
      </c>
      <c r="E17" s="50">
        <v>100</v>
      </c>
      <c r="F17" s="48">
        <f>D17*E17</f>
        <v>1000</v>
      </c>
      <c r="G17" s="43">
        <f>F17*70%</f>
        <v>700</v>
      </c>
      <c r="H17" s="43">
        <f>F17*30%</f>
        <v>300</v>
      </c>
      <c r="I17" s="43">
        <f>F17*70/30</f>
        <v>2333.3333333333335</v>
      </c>
      <c r="J17" s="49">
        <v>0.5</v>
      </c>
      <c r="K17" s="50">
        <v>5</v>
      </c>
      <c r="L17" s="50">
        <f>350*J17</f>
        <v>175</v>
      </c>
      <c r="M17" s="48">
        <f>K17*L17</f>
        <v>875</v>
      </c>
      <c r="N17" s="43">
        <f>M17*70%</f>
        <v>612.5</v>
      </c>
      <c r="O17" s="43">
        <f>M17*30%</f>
        <v>262.5</v>
      </c>
      <c r="P17" s="43">
        <f>M17</f>
        <v>875</v>
      </c>
      <c r="Q17" s="48">
        <f t="shared" si="2"/>
        <v>-125</v>
      </c>
      <c r="R17" s="43">
        <f t="shared" si="3"/>
        <v>-87.5</v>
      </c>
      <c r="S17" s="43">
        <f t="shared" si="4"/>
        <v>-37.5</v>
      </c>
      <c r="T17" s="45">
        <f t="shared" si="5"/>
        <v>2450</v>
      </c>
      <c r="U17" s="45">
        <f t="shared" si="6"/>
        <v>1050</v>
      </c>
      <c r="V17" s="45">
        <f t="shared" si="7"/>
        <v>3500</v>
      </c>
      <c r="W17" s="45">
        <f t="shared" si="8"/>
        <v>4200</v>
      </c>
      <c r="X17" s="45">
        <f t="shared" si="9"/>
        <v>1800</v>
      </c>
      <c r="Y17" s="45">
        <f t="shared" si="10"/>
        <v>14000</v>
      </c>
      <c r="Z17" s="45">
        <f t="shared" si="11"/>
        <v>-1750</v>
      </c>
      <c r="AA17" s="45">
        <f t="shared" si="12"/>
        <v>-750</v>
      </c>
      <c r="AB17" s="45">
        <f t="shared" si="13"/>
        <v>-10500</v>
      </c>
    </row>
    <row r="18" spans="1:28" s="46" customFormat="1" ht="28.5" x14ac:dyDescent="0.25">
      <c r="A18" s="43"/>
      <c r="B18" s="47" t="s">
        <v>44</v>
      </c>
      <c r="C18" s="49"/>
      <c r="D18" s="50">
        <v>0</v>
      </c>
      <c r="E18" s="50">
        <v>0</v>
      </c>
      <c r="F18" s="48">
        <v>0</v>
      </c>
      <c r="G18" s="43">
        <f t="shared" ref="G18:G20" si="14">F18*70%</f>
        <v>0</v>
      </c>
      <c r="H18" s="43">
        <f t="shared" ref="H18:H20" si="15">F18*30%</f>
        <v>0</v>
      </c>
      <c r="I18" s="43">
        <f t="shared" ref="I18:I20" si="16">F18*70/30</f>
        <v>0</v>
      </c>
      <c r="J18" s="49">
        <v>0.5</v>
      </c>
      <c r="K18" s="50">
        <v>2</v>
      </c>
      <c r="L18" s="50">
        <f>200*J18</f>
        <v>100</v>
      </c>
      <c r="M18" s="48">
        <f>K18*L18</f>
        <v>200</v>
      </c>
      <c r="N18" s="43">
        <f t="shared" ref="N18:N20" si="17">M18*70%</f>
        <v>140</v>
      </c>
      <c r="O18" s="43">
        <f t="shared" ref="O18:O20" si="18">M18*30%</f>
        <v>60</v>
      </c>
      <c r="P18" s="43">
        <f t="shared" ref="P18:P20" si="19">M18</f>
        <v>200</v>
      </c>
      <c r="Q18" s="48">
        <f t="shared" si="2"/>
        <v>200</v>
      </c>
      <c r="R18" s="43">
        <f t="shared" si="3"/>
        <v>140</v>
      </c>
      <c r="S18" s="43">
        <f t="shared" si="4"/>
        <v>60</v>
      </c>
      <c r="T18" s="45">
        <f t="shared" si="5"/>
        <v>560</v>
      </c>
      <c r="U18" s="45">
        <f t="shared" si="6"/>
        <v>240</v>
      </c>
      <c r="V18" s="45">
        <f t="shared" si="7"/>
        <v>800</v>
      </c>
      <c r="W18" s="45">
        <f t="shared" si="8"/>
        <v>0</v>
      </c>
      <c r="X18" s="45">
        <f t="shared" si="9"/>
        <v>0</v>
      </c>
      <c r="Y18" s="45">
        <f t="shared" si="10"/>
        <v>0</v>
      </c>
      <c r="Z18" s="45">
        <f t="shared" si="11"/>
        <v>560</v>
      </c>
      <c r="AA18" s="45">
        <f t="shared" si="12"/>
        <v>240</v>
      </c>
      <c r="AB18" s="45">
        <f t="shared" si="13"/>
        <v>800</v>
      </c>
    </row>
    <row r="19" spans="1:28" s="46" customFormat="1" ht="28.5" x14ac:dyDescent="0.25">
      <c r="A19" s="43"/>
      <c r="B19" s="47" t="s">
        <v>48</v>
      </c>
      <c r="C19" s="49"/>
      <c r="D19" s="50">
        <v>0</v>
      </c>
      <c r="E19" s="50">
        <v>0</v>
      </c>
      <c r="F19" s="48">
        <v>0</v>
      </c>
      <c r="G19" s="43">
        <f t="shared" si="14"/>
        <v>0</v>
      </c>
      <c r="H19" s="43">
        <f t="shared" si="15"/>
        <v>0</v>
      </c>
      <c r="I19" s="43">
        <f t="shared" si="16"/>
        <v>0</v>
      </c>
      <c r="J19" s="49">
        <v>0.5</v>
      </c>
      <c r="K19" s="50">
        <v>2</v>
      </c>
      <c r="L19" s="50">
        <f>600*J19</f>
        <v>300</v>
      </c>
      <c r="M19" s="48">
        <f>K19*L19</f>
        <v>600</v>
      </c>
      <c r="N19" s="43">
        <f t="shared" si="17"/>
        <v>420</v>
      </c>
      <c r="O19" s="43">
        <f t="shared" si="18"/>
        <v>180</v>
      </c>
      <c r="P19" s="43">
        <f t="shared" si="19"/>
        <v>600</v>
      </c>
      <c r="Q19" s="48">
        <f t="shared" si="2"/>
        <v>600</v>
      </c>
      <c r="R19" s="43">
        <f t="shared" si="3"/>
        <v>420</v>
      </c>
      <c r="S19" s="43">
        <f t="shared" si="4"/>
        <v>180</v>
      </c>
      <c r="T19" s="45">
        <f t="shared" si="5"/>
        <v>1680</v>
      </c>
      <c r="U19" s="45">
        <f t="shared" si="6"/>
        <v>720</v>
      </c>
      <c r="V19" s="45">
        <f t="shared" si="7"/>
        <v>2400</v>
      </c>
      <c r="W19" s="45">
        <f t="shared" si="8"/>
        <v>0</v>
      </c>
      <c r="X19" s="45">
        <f t="shared" si="9"/>
        <v>0</v>
      </c>
      <c r="Y19" s="45">
        <f t="shared" si="10"/>
        <v>0</v>
      </c>
      <c r="Z19" s="45">
        <f t="shared" si="11"/>
        <v>1680</v>
      </c>
      <c r="AA19" s="45">
        <f t="shared" si="12"/>
        <v>720</v>
      </c>
      <c r="AB19" s="45">
        <f t="shared" si="13"/>
        <v>2400</v>
      </c>
    </row>
    <row r="20" spans="1:28" s="46" customFormat="1" ht="14.25" customHeight="1" x14ac:dyDescent="0.25">
      <c r="A20" s="48">
        <v>2.2999999999999998</v>
      </c>
      <c r="B20" s="44" t="s">
        <v>18</v>
      </c>
      <c r="C20" s="53">
        <v>0.3</v>
      </c>
      <c r="D20" s="51">
        <v>100</v>
      </c>
      <c r="E20" s="51">
        <v>20</v>
      </c>
      <c r="F20" s="31">
        <f>D20*E20</f>
        <v>2000</v>
      </c>
      <c r="G20" s="31">
        <f t="shared" si="14"/>
        <v>1400</v>
      </c>
      <c r="H20" s="31">
        <f t="shared" si="15"/>
        <v>600</v>
      </c>
      <c r="I20" s="31">
        <f t="shared" si="16"/>
        <v>4666.666666666667</v>
      </c>
      <c r="J20" s="53">
        <v>0.5</v>
      </c>
      <c r="K20" s="51">
        <v>20</v>
      </c>
      <c r="L20" s="51">
        <v>20</v>
      </c>
      <c r="M20" s="48">
        <f>K20*L20</f>
        <v>400</v>
      </c>
      <c r="N20" s="31">
        <f t="shared" si="17"/>
        <v>280</v>
      </c>
      <c r="O20" s="31">
        <f t="shared" si="18"/>
        <v>120</v>
      </c>
      <c r="P20" s="31">
        <f t="shared" si="19"/>
        <v>400</v>
      </c>
      <c r="Q20" s="31">
        <f t="shared" si="2"/>
        <v>-1600</v>
      </c>
      <c r="R20" s="31">
        <f t="shared" si="3"/>
        <v>-1120</v>
      </c>
      <c r="S20" s="31">
        <f t="shared" si="4"/>
        <v>-480</v>
      </c>
      <c r="T20" s="52">
        <f t="shared" si="5"/>
        <v>1120</v>
      </c>
      <c r="U20" s="52">
        <f t="shared" si="6"/>
        <v>480</v>
      </c>
      <c r="V20" s="52">
        <f t="shared" si="7"/>
        <v>1600</v>
      </c>
      <c r="W20" s="52">
        <f t="shared" si="8"/>
        <v>8400</v>
      </c>
      <c r="X20" s="52">
        <f t="shared" si="9"/>
        <v>3600</v>
      </c>
      <c r="Y20" s="52">
        <f t="shared" si="10"/>
        <v>28000</v>
      </c>
      <c r="Z20" s="52">
        <f t="shared" si="11"/>
        <v>-7280</v>
      </c>
      <c r="AA20" s="52">
        <f t="shared" si="12"/>
        <v>-3120</v>
      </c>
      <c r="AB20" s="52">
        <f t="shared" si="13"/>
        <v>-26400</v>
      </c>
    </row>
    <row r="21" spans="1:28" ht="28.5" x14ac:dyDescent="0.25">
      <c r="A21" s="8" t="s">
        <v>19</v>
      </c>
      <c r="B21" s="14" t="s">
        <v>20</v>
      </c>
      <c r="C21" s="14"/>
      <c r="D21" s="14"/>
      <c r="E21" s="14"/>
      <c r="F21" s="12"/>
      <c r="G21" s="12"/>
      <c r="H21" s="12"/>
      <c r="I21" s="12"/>
      <c r="J21" s="12"/>
      <c r="K21" s="12"/>
      <c r="L21" s="12"/>
      <c r="M21" s="12"/>
      <c r="N21" s="12"/>
      <c r="O21" s="12"/>
      <c r="P21" s="12"/>
      <c r="Q21" s="20"/>
      <c r="R21" s="12"/>
      <c r="S21" s="12"/>
      <c r="T21" s="13"/>
      <c r="U21" s="13"/>
      <c r="V21" s="13"/>
      <c r="W21" s="13"/>
      <c r="X21" s="13"/>
      <c r="Y21" s="13"/>
      <c r="Z21" s="13"/>
      <c r="AA21" s="13"/>
      <c r="AB21" s="13"/>
    </row>
    <row r="22" spans="1:28" ht="29.25" x14ac:dyDescent="0.25">
      <c r="A22" s="10">
        <v>1</v>
      </c>
      <c r="B22" s="23" t="s">
        <v>21</v>
      </c>
      <c r="C22" s="23"/>
      <c r="D22" s="23"/>
      <c r="E22" s="23"/>
      <c r="F22" s="24"/>
      <c r="G22" s="12"/>
      <c r="H22" s="12"/>
      <c r="I22" s="12"/>
      <c r="J22" s="12"/>
      <c r="K22" s="12"/>
      <c r="L22" s="12"/>
      <c r="M22" s="12"/>
      <c r="N22" s="12"/>
      <c r="O22" s="12"/>
      <c r="P22" s="12"/>
      <c r="Q22" s="20"/>
      <c r="R22" s="12"/>
      <c r="S22" s="12"/>
      <c r="T22" s="13"/>
      <c r="U22" s="13"/>
      <c r="V22" s="13"/>
      <c r="W22" s="13"/>
      <c r="X22" s="13"/>
      <c r="Y22" s="13"/>
      <c r="Z22" s="13"/>
      <c r="AA22" s="13"/>
      <c r="AB22" s="13"/>
    </row>
    <row r="23" spans="1:28" x14ac:dyDescent="0.25">
      <c r="A23" s="10">
        <v>1.1000000000000001</v>
      </c>
      <c r="B23" s="25" t="s">
        <v>23</v>
      </c>
      <c r="C23" s="25"/>
      <c r="D23" s="25"/>
      <c r="E23" s="25"/>
      <c r="F23" s="24"/>
      <c r="G23" s="12"/>
      <c r="H23" s="12"/>
      <c r="I23" s="12"/>
      <c r="J23" s="12"/>
      <c r="K23" s="12"/>
      <c r="L23" s="12"/>
      <c r="M23" s="12"/>
      <c r="N23" s="12"/>
      <c r="O23" s="12"/>
      <c r="P23" s="12"/>
      <c r="Q23" s="20"/>
      <c r="R23" s="12"/>
      <c r="S23" s="12"/>
      <c r="T23" s="13"/>
      <c r="U23" s="13"/>
      <c r="V23" s="13"/>
      <c r="W23" s="13"/>
      <c r="X23" s="13"/>
      <c r="Y23" s="13"/>
      <c r="Z23" s="13"/>
      <c r="AA23" s="13"/>
      <c r="AB23" s="13"/>
    </row>
    <row r="24" spans="1:28" x14ac:dyDescent="0.25">
      <c r="A24" s="10">
        <v>1.2</v>
      </c>
      <c r="B24" s="25" t="s">
        <v>6</v>
      </c>
      <c r="C24" s="25"/>
      <c r="D24" s="25"/>
      <c r="E24" s="25"/>
      <c r="F24" s="24"/>
      <c r="G24" s="12"/>
      <c r="H24" s="12"/>
      <c r="I24" s="12"/>
      <c r="J24" s="12"/>
      <c r="K24" s="12"/>
      <c r="L24" s="12"/>
      <c r="M24" s="12"/>
      <c r="N24" s="12"/>
      <c r="O24" s="12"/>
      <c r="P24" s="12"/>
      <c r="Q24" s="20"/>
      <c r="R24" s="12"/>
      <c r="S24" s="12"/>
      <c r="T24" s="13"/>
      <c r="U24" s="13"/>
      <c r="V24" s="13"/>
      <c r="W24" s="13"/>
      <c r="X24" s="13"/>
      <c r="Y24" s="13"/>
      <c r="Z24" s="13"/>
      <c r="AA24" s="13"/>
      <c r="AB24" s="13"/>
    </row>
    <row r="25" spans="1:28" ht="29.25" x14ac:dyDescent="0.25">
      <c r="A25" s="10">
        <v>2</v>
      </c>
      <c r="B25" s="23" t="s">
        <v>22</v>
      </c>
      <c r="C25" s="23"/>
      <c r="D25" s="23"/>
      <c r="E25" s="23"/>
      <c r="F25" s="24"/>
      <c r="G25" s="12"/>
      <c r="H25" s="12"/>
      <c r="I25" s="12"/>
      <c r="J25" s="12"/>
      <c r="K25" s="12"/>
      <c r="L25" s="12"/>
      <c r="M25" s="12"/>
      <c r="N25" s="12"/>
      <c r="O25" s="12"/>
      <c r="P25" s="12"/>
      <c r="Q25" s="20"/>
      <c r="R25" s="12"/>
      <c r="S25" s="12"/>
      <c r="T25" s="13"/>
      <c r="U25" s="13"/>
      <c r="V25" s="13"/>
      <c r="W25" s="13"/>
      <c r="X25" s="13"/>
      <c r="Y25" s="13"/>
      <c r="Z25" s="13"/>
      <c r="AA25" s="13"/>
      <c r="AB25" s="13"/>
    </row>
    <row r="26" spans="1:28" ht="29.25" x14ac:dyDescent="0.25">
      <c r="A26" s="10">
        <v>3</v>
      </c>
      <c r="B26" s="23" t="s">
        <v>24</v>
      </c>
      <c r="C26" s="23"/>
      <c r="D26" s="23"/>
      <c r="E26" s="23"/>
      <c r="F26" s="24"/>
      <c r="G26" s="12"/>
      <c r="H26" s="12"/>
      <c r="I26" s="12"/>
      <c r="J26" s="12"/>
      <c r="K26" s="12"/>
      <c r="L26" s="12"/>
      <c r="M26" s="12"/>
      <c r="N26" s="12"/>
      <c r="O26" s="12"/>
      <c r="P26" s="12"/>
      <c r="Q26" s="20"/>
      <c r="R26" s="12"/>
      <c r="S26" s="12"/>
      <c r="T26" s="13"/>
      <c r="U26" s="13"/>
      <c r="V26" s="13"/>
      <c r="W26" s="13"/>
      <c r="X26" s="13"/>
      <c r="Y26" s="13"/>
      <c r="Z26" s="13"/>
      <c r="AA26" s="13"/>
      <c r="AB26" s="13"/>
    </row>
    <row r="27" spans="1:28" x14ac:dyDescent="0.25">
      <c r="A27" s="10">
        <v>3.1</v>
      </c>
      <c r="B27" s="25" t="s">
        <v>25</v>
      </c>
      <c r="C27" s="25"/>
      <c r="D27" s="25"/>
      <c r="E27" s="25"/>
      <c r="F27" s="24"/>
      <c r="G27" s="12"/>
      <c r="H27" s="12"/>
      <c r="I27" s="12"/>
      <c r="J27" s="12"/>
      <c r="K27" s="12"/>
      <c r="L27" s="12"/>
      <c r="M27" s="12"/>
      <c r="N27" s="12"/>
      <c r="O27" s="12"/>
      <c r="P27" s="12"/>
      <c r="Q27" s="20"/>
      <c r="R27" s="12"/>
      <c r="S27" s="12"/>
      <c r="T27" s="13"/>
      <c r="U27" s="13"/>
      <c r="V27" s="13"/>
      <c r="W27" s="13"/>
      <c r="X27" s="13"/>
      <c r="Y27" s="13"/>
      <c r="Z27" s="13"/>
      <c r="AA27" s="13"/>
      <c r="AB27" s="13"/>
    </row>
    <row r="28" spans="1:28" ht="30" x14ac:dyDescent="0.25">
      <c r="A28" s="10">
        <v>3.2</v>
      </c>
      <c r="B28" s="26" t="s">
        <v>26</v>
      </c>
      <c r="C28" s="26"/>
      <c r="D28" s="26"/>
      <c r="E28" s="26"/>
      <c r="F28" s="24"/>
      <c r="G28" s="12"/>
      <c r="H28" s="12"/>
      <c r="I28" s="12"/>
      <c r="J28" s="12"/>
      <c r="K28" s="12"/>
      <c r="L28" s="12"/>
      <c r="M28" s="12"/>
      <c r="N28" s="12"/>
      <c r="O28" s="12"/>
      <c r="P28" s="12"/>
      <c r="Q28" s="20"/>
      <c r="R28" s="12"/>
      <c r="S28" s="12"/>
      <c r="T28" s="13"/>
      <c r="U28" s="13"/>
      <c r="V28" s="13"/>
      <c r="W28" s="13"/>
      <c r="X28" s="13"/>
      <c r="Y28" s="13"/>
      <c r="Z28" s="13"/>
      <c r="AA28" s="13"/>
      <c r="AB28" s="13"/>
    </row>
    <row r="29" spans="1:28" ht="30" x14ac:dyDescent="0.25">
      <c r="A29" s="10">
        <v>4</v>
      </c>
      <c r="B29" s="26" t="s">
        <v>27</v>
      </c>
      <c r="C29" s="26"/>
      <c r="D29" s="26"/>
      <c r="E29" s="26"/>
      <c r="F29" s="24"/>
      <c r="G29" s="12"/>
      <c r="H29" s="12"/>
      <c r="I29" s="12"/>
      <c r="J29" s="12"/>
      <c r="K29" s="12"/>
      <c r="L29" s="12"/>
      <c r="M29" s="12"/>
      <c r="N29" s="12"/>
      <c r="O29" s="12"/>
      <c r="P29" s="12"/>
      <c r="Q29" s="20"/>
      <c r="R29" s="12"/>
      <c r="S29" s="12"/>
      <c r="T29" s="13"/>
      <c r="U29" s="13"/>
      <c r="V29" s="13"/>
      <c r="W29" s="13"/>
      <c r="X29" s="13"/>
      <c r="Y29" s="13"/>
      <c r="Z29" s="13"/>
      <c r="AA29" s="13"/>
      <c r="AB29" s="13"/>
    </row>
    <row r="30" spans="1:28" s="19" customFormat="1" ht="30" x14ac:dyDescent="0.25">
      <c r="A30" s="15">
        <v>4.0999999999999996</v>
      </c>
      <c r="B30" s="27" t="s">
        <v>28</v>
      </c>
      <c r="C30" s="27"/>
      <c r="D30" s="27"/>
      <c r="E30" s="27"/>
      <c r="F30" s="28"/>
      <c r="G30" s="17"/>
      <c r="H30" s="17"/>
      <c r="I30" s="17"/>
      <c r="J30" s="17"/>
      <c r="K30" s="17"/>
      <c r="L30" s="17"/>
      <c r="M30" s="17"/>
      <c r="N30" s="17"/>
      <c r="O30" s="17"/>
      <c r="P30" s="17"/>
      <c r="Q30" s="22"/>
      <c r="R30" s="17"/>
      <c r="S30" s="17"/>
      <c r="T30" s="18"/>
      <c r="U30" s="18"/>
      <c r="V30" s="18"/>
      <c r="W30" s="18"/>
      <c r="X30" s="18"/>
      <c r="Y30" s="18"/>
      <c r="Z30" s="18"/>
      <c r="AA30" s="18"/>
      <c r="AB30" s="18"/>
    </row>
    <row r="31" spans="1:28" s="19" customFormat="1" ht="30" x14ac:dyDescent="0.25">
      <c r="A31" s="15">
        <v>4.2</v>
      </c>
      <c r="B31" s="27" t="s">
        <v>29</v>
      </c>
      <c r="C31" s="27"/>
      <c r="D31" s="27"/>
      <c r="E31" s="27"/>
      <c r="F31" s="28"/>
      <c r="G31" s="17"/>
      <c r="H31" s="17"/>
      <c r="I31" s="17"/>
      <c r="J31" s="17"/>
      <c r="K31" s="17"/>
      <c r="L31" s="17"/>
      <c r="M31" s="17"/>
      <c r="N31" s="17"/>
      <c r="O31" s="17"/>
      <c r="P31" s="17"/>
      <c r="Q31" s="22"/>
      <c r="R31" s="17"/>
      <c r="S31" s="17"/>
      <c r="T31" s="18"/>
      <c r="U31" s="18"/>
      <c r="V31" s="18"/>
      <c r="W31" s="18"/>
      <c r="X31" s="18"/>
      <c r="Y31" s="18"/>
      <c r="Z31" s="18"/>
      <c r="AA31" s="18"/>
      <c r="AB31" s="18"/>
    </row>
    <row r="32" spans="1:28" ht="30" x14ac:dyDescent="0.25">
      <c r="A32" s="10">
        <v>5</v>
      </c>
      <c r="B32" s="26" t="s">
        <v>30</v>
      </c>
      <c r="C32" s="26"/>
      <c r="D32" s="26"/>
      <c r="E32" s="26"/>
      <c r="F32" s="24"/>
      <c r="G32" s="12"/>
      <c r="H32" s="12"/>
      <c r="I32" s="12"/>
      <c r="J32" s="12"/>
      <c r="K32" s="12"/>
      <c r="L32" s="12"/>
      <c r="M32" s="12"/>
      <c r="N32" s="12"/>
      <c r="O32" s="12"/>
      <c r="P32" s="12"/>
      <c r="Q32" s="20"/>
      <c r="R32" s="12"/>
      <c r="S32" s="12"/>
      <c r="T32" s="13"/>
      <c r="U32" s="13"/>
      <c r="V32" s="13"/>
      <c r="W32" s="13"/>
      <c r="X32" s="13"/>
      <c r="Y32" s="13"/>
      <c r="Z32" s="13"/>
      <c r="AA32" s="13"/>
      <c r="AB32" s="13"/>
    </row>
    <row r="33" spans="1:28" s="29" customFormat="1" ht="14.25" x14ac:dyDescent="0.2">
      <c r="A33" s="8"/>
      <c r="B33" s="3" t="s">
        <v>31</v>
      </c>
      <c r="C33" s="3"/>
      <c r="D33" s="3"/>
      <c r="E33" s="3"/>
      <c r="F33" s="20"/>
      <c r="G33" s="20"/>
      <c r="H33" s="20"/>
      <c r="I33" s="20"/>
      <c r="J33" s="20"/>
      <c r="K33" s="20"/>
      <c r="L33" s="20"/>
      <c r="M33" s="20"/>
      <c r="N33" s="20"/>
      <c r="O33" s="20"/>
      <c r="P33" s="20"/>
      <c r="Q33" s="20"/>
      <c r="R33" s="20"/>
      <c r="S33" s="20"/>
      <c r="T33" s="20"/>
      <c r="U33" s="20"/>
      <c r="V33" s="20"/>
      <c r="W33" s="20"/>
      <c r="X33" s="20"/>
      <c r="Y33" s="20"/>
      <c r="Z33" s="20"/>
      <c r="AA33" s="20"/>
      <c r="AB33" s="20"/>
    </row>
    <row r="34" spans="1:28" x14ac:dyDescent="0.25">
      <c r="B34" s="240" t="s">
        <v>49</v>
      </c>
      <c r="C34" s="241"/>
      <c r="D34" s="241"/>
      <c r="E34" s="241"/>
      <c r="F34" s="241"/>
      <c r="G34" s="241"/>
      <c r="H34" s="241"/>
      <c r="I34" s="241"/>
      <c r="J34" s="241"/>
      <c r="K34" s="241"/>
      <c r="L34" s="241"/>
      <c r="M34" s="241"/>
    </row>
  </sheetData>
  <mergeCells count="18">
    <mergeCell ref="B34:M34"/>
    <mergeCell ref="J5:J6"/>
    <mergeCell ref="K5:K6"/>
    <mergeCell ref="L5:L6"/>
    <mergeCell ref="M5:P5"/>
    <mergeCell ref="B2:S2"/>
    <mergeCell ref="A4:A6"/>
    <mergeCell ref="B4:B6"/>
    <mergeCell ref="C4:I4"/>
    <mergeCell ref="T4:AB4"/>
    <mergeCell ref="C5:C6"/>
    <mergeCell ref="D5:D6"/>
    <mergeCell ref="E5:E6"/>
    <mergeCell ref="F5:I5"/>
    <mergeCell ref="Z5:AB5"/>
    <mergeCell ref="Q4:S5"/>
    <mergeCell ref="T5:V5"/>
    <mergeCell ref="W5:Y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 (2)</vt: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user_snn</cp:lastModifiedBy>
  <cp:lastPrinted>2022-03-22T01:50:03Z</cp:lastPrinted>
  <dcterms:created xsi:type="dcterms:W3CDTF">2022-03-16T06:34:00Z</dcterms:created>
  <dcterms:modified xsi:type="dcterms:W3CDTF">2022-04-01T08:12:36Z</dcterms:modified>
</cp:coreProperties>
</file>